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<sst xmlns="http://schemas.openxmlformats.org/spreadsheetml/2006/main" count="408" uniqueCount="198">
  <si>
    <t>Отчет</t>
  </si>
  <si>
    <t>сводная бюджетная роспись, план года</t>
  </si>
  <si>
    <t>Наименование государственной программы, подпрограммы, мероприятия</t>
  </si>
  <si>
    <t>Источник финансирования</t>
  </si>
  <si>
    <t>Всего</t>
  </si>
  <si>
    <t>Областной бюджет</t>
  </si>
  <si>
    <t>Федеральный бюджет</t>
  </si>
  <si>
    <t>Подпрограмма "Реализация мер социальной поддержки отдельных категорий граждан"</t>
  </si>
  <si>
    <t>Подпрограмма "Развитие социального обслуживания населения"</t>
  </si>
  <si>
    <t>Подпрограмма "Реализация дополнительных мероприятий,  направленных на повышение качества жизни населения"</t>
  </si>
  <si>
    <t>Код целевой статьи расходов</t>
  </si>
  <si>
    <t>Код цели</t>
  </si>
  <si>
    <t>Объем финансовых ресурсов, тыс.рублей</t>
  </si>
  <si>
    <t>Государственная программа  Кемеровской области "Социальная поддержка населения Кузбасса"</t>
  </si>
  <si>
    <t>Мероприятие: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</si>
  <si>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Мероприятие: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</si>
  <si>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Мероприятие: социальная поддержка Героев Советского Союза, Героев Российской Федерации и полных кавалеров ордена Славы</t>
  </si>
  <si>
    <t>Мероприятие: социальная поддержка Героев Социалистического Труда, Героев Труда Российской Федерации и полных кавалеров ордена Трудовой Славы</t>
  </si>
  <si>
    <t xml:space="preserve">Мероприятие: переподготовка и повышение квалификации кадров </t>
  </si>
  <si>
    <t>Мероприятие: компенсация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</si>
  <si>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субсидии некоммерческим организациям, не являющимся государственными учреждениями Кемеровской области, для компенсации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</si>
  <si>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Средства бюджетов государственных внебюджетных фондов (Пенсионный фонд Российской Федерации)</t>
  </si>
  <si>
    <t>0210070010</t>
  </si>
  <si>
    <t>0390002043</t>
  </si>
  <si>
    <t>0210070020</t>
  </si>
  <si>
    <t>0390002044</t>
  </si>
  <si>
    <t>0210070030</t>
  </si>
  <si>
    <t>0390002045</t>
  </si>
  <si>
    <t>0210070040</t>
  </si>
  <si>
    <t>0390002081</t>
  </si>
  <si>
    <t>0210080030</t>
  </si>
  <si>
    <t>0210070060</t>
  </si>
  <si>
    <t>0390002082</t>
  </si>
  <si>
    <t>0210070070</t>
  </si>
  <si>
    <t>0390002083</t>
  </si>
  <si>
    <t>0210080040</t>
  </si>
  <si>
    <t>0390002059</t>
  </si>
  <si>
    <t>0210070080</t>
  </si>
  <si>
    <t>0210070090</t>
  </si>
  <si>
    <t>0390002022</t>
  </si>
  <si>
    <t>0210080050</t>
  </si>
  <si>
    <t>0390002054</t>
  </si>
  <si>
    <t>0210080070</t>
  </si>
  <si>
    <t>0390002060</t>
  </si>
  <si>
    <t>0210070100</t>
  </si>
  <si>
    <t>0210080080</t>
  </si>
  <si>
    <t>0390002061</t>
  </si>
  <si>
    <t>0210080100</t>
  </si>
  <si>
    <t>0390002086</t>
  </si>
  <si>
    <t>0210080110</t>
  </si>
  <si>
    <t>0210070120</t>
  </si>
  <si>
    <t>0210070140</t>
  </si>
  <si>
    <t>0210052400</t>
  </si>
  <si>
    <t>0210052800</t>
  </si>
  <si>
    <t>0210059400</t>
  </si>
  <si>
    <t>0210052200</t>
  </si>
  <si>
    <t>0210052500</t>
  </si>
  <si>
    <t>0210030090</t>
  </si>
  <si>
    <t>0210051980</t>
  </si>
  <si>
    <t>0210051370</t>
  </si>
  <si>
    <t>0220079510</t>
  </si>
  <si>
    <t>0220070160</t>
  </si>
  <si>
    <t>0390002055</t>
  </si>
  <si>
    <t>0220070170</t>
  </si>
  <si>
    <t>0390002056</t>
  </si>
  <si>
    <t>0220070180</t>
  </si>
  <si>
    <t>0220070190</t>
  </si>
  <si>
    <t>0390002087</t>
  </si>
  <si>
    <t>0220072980</t>
  </si>
  <si>
    <t>0230070210</t>
  </si>
  <si>
    <t>0230070220</t>
  </si>
  <si>
    <t>0230070240</t>
  </si>
  <si>
    <t>0230070250</t>
  </si>
  <si>
    <t>0230070260</t>
  </si>
  <si>
    <t>0230070270</t>
  </si>
  <si>
    <t>0240079520</t>
  </si>
  <si>
    <t>0240070280</t>
  </si>
  <si>
    <t>0250079531</t>
  </si>
  <si>
    <t>0250079533</t>
  </si>
  <si>
    <t>0390002074</t>
  </si>
  <si>
    <t>0390002057</t>
  </si>
  <si>
    <t>0390002058</t>
  </si>
  <si>
    <t>0390002063</t>
  </si>
  <si>
    <t>0390002084</t>
  </si>
  <si>
    <t>0390000032</t>
  </si>
  <si>
    <t>0390000033</t>
  </si>
  <si>
    <t>0390002046</t>
  </si>
  <si>
    <t>0210070110</t>
  </si>
  <si>
    <t>0390002163</t>
  </si>
  <si>
    <t>0220079537</t>
  </si>
  <si>
    <t>0250079536</t>
  </si>
  <si>
    <t>0200000000</t>
  </si>
  <si>
    <t>0210000000</t>
  </si>
  <si>
    <t>0220000000</t>
  </si>
  <si>
    <t>0230000000</t>
  </si>
  <si>
    <t>0240000000</t>
  </si>
  <si>
    <t>0250000000</t>
  </si>
  <si>
    <t>0210070850</t>
  </si>
  <si>
    <t>Е.А.Воронина</t>
  </si>
  <si>
    <t>0210070130</t>
  </si>
  <si>
    <t>Директор государственной программы:</t>
  </si>
  <si>
    <t>Исполнитель:</t>
  </si>
  <si>
    <t>об объеме финансовых ресурсов государственной программы Кемеровской области - Кузбасса</t>
  </si>
  <si>
    <t>"Социальная поддержка населения Кузбасса" на 2014-2024 годы</t>
  </si>
  <si>
    <t>Приложение № 1</t>
  </si>
  <si>
    <t xml:space="preserve">Мероприятие: обеспечение мер социальной поддержки ветеранов труда в соответствии с Законом Кемеровской области от 20 декабря 2004 г. № 105-ОЗ «О мерах социальной поддержки отдельной категории ветеранов Великой Отечественной войны и ветеранов труда» </t>
  </si>
  <si>
    <t>Мероприятие: обеспечение мер социальной поддержки ветеранов Великой Отечественной войны, проработавших в тылу в период с 22 июня 1941 г. по 9 мая 1945 г. не менее шести месяцев, исключая период работы на временно оккупированных территориях СССР, либо награжденных орденами и медалями СССР за самоотвер-женный труд в период Великой Отечественной войны, в соответствии с Законом Кемеровской области от 20 декабря 2004 г.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</si>
  <si>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г. № 114-ОЗ «О мерах социальной поддержки реабилити-рованных лиц и лиц, признанных пострадавшими от политических репрессий»</t>
  </si>
  <si>
    <t>Мероприятие: меры социальной поддержки инвалидов в соответствии с Законом Кемеровской области от 14 февраля 2005 г. № 25-ОЗ  «О социальной поддержке инвалидов»</t>
  </si>
  <si>
    <t>Мероприятие: ежемесячная доплата к пенсии гражданам, входящим в состав совета старейшин при Губернаторе Кемеровской области, в соответствии с Законом Кемеровской области от 8 апреля 2008 г. № 16-ОЗ «О ежемесячной доплате к пенсии гражданам, входящим в состав совета старейшин при Губернаторе Кемеровской области»</t>
  </si>
  <si>
    <t>Мероприятие: меры социальной поддержки отдельных категорий многодетных матерей в соответствии с Законом Кемеровской области от 8 апреля 2008 г. №  14-ОЗ «О мерах социальной поддержки отдельных категорий многодетных матерей»</t>
  </si>
  <si>
    <t>Мероприятие: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</si>
  <si>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Мероприятие: меры социальной поддержки отдельных категорий приемных родителей в соответствии с Законом Кемеровской области от 7 февраля 2013 г. № 9-ОЗ «О мерах социальной поддержки отдельных категорий приемных родителей»</t>
  </si>
  <si>
    <t>Мероприятие: обеспечение мер социальной поддержки по оплате проезда отдельными видами транспорта в соответствии с Законом Кемеровской области от 28 декабря 2016 г. № 97-ОЗ «О мерах социальной поддержки по оплате проезда отдельными видами транспорта»</t>
  </si>
  <si>
    <t xml:space="preserve">Мероприятие: предоставление гражданам субсидий на оплату жилого помещения и коммунальных услуг      </t>
  </si>
  <si>
    <t>Мероприятие: пособие на ребенка в соответствии с Законом Кемеровской области от 18 ноября 2004 г. № 75-ОЗ «О размере, порядке назначения и выплаты пособия на ребенка»</t>
  </si>
  <si>
    <t>Мероприятие: социальная поддержка граждан, достигших возраста 70 лет, в соответствии с Законом Кемеровской области от 10 июня 2005 г. № 74-ОЗ  «О социальной поддержке граждан, достигших возраста  70 лет»</t>
  </si>
  <si>
    <t>Мероприятие: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г.          № 140-ОЗ «О государственной социальной помощи малоимущим семьям и малоимущим одиноко проживающим гражданам»</t>
  </si>
  <si>
    <t>Мероприятие: денежная выплата отдельным категориям граждан в соответствии с Законом Кемеровской области от 12 декабря 2006 г. № 156-ОЗ  «О денежной выплате отдельным категориям граждан»</t>
  </si>
  <si>
    <t>Мероприятие: 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           от 7 декабря 2018 г. № 104-ОЗ "О некоторых вопросах в сфере погребения и похоронного дела в Кемеровской области»</t>
  </si>
  <si>
    <t>Мероприятие: мероприятия по проведению оздоровительной кампании детей</t>
  </si>
  <si>
    <t>Мероприятие: дополнительное материальное обеспечение отдельных категорий граждан</t>
  </si>
  <si>
    <t>Мероприятие: выплата ежемесячного денежного вознаграждения лицу, организовавшему приемную семью</t>
  </si>
  <si>
    <t>Мероприятие: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г. № 40-ФЗ «Об обязательном страховании гражданской ответственности владельцев транспортных средств»</t>
  </si>
  <si>
    <t>Мероприятие: осуществление переданных органам государственной власти субъектов Российской Федерации в соответствии с пунктом 3 статьи 25 Федерального закона               от 24 июня 1999 г.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</si>
  <si>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 xml:space="preserve">Мероприятие:   выплата единовременного пособия беременной жене военнослужа-щего,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г. № 81-ФЗ «О государственных пособиях гражданам, имеющим детей»     </t>
  </si>
  <si>
    <t>Мероприятие: осуществление полномочия по осуществлению ежегодной денежной выплаты лицам, награжденным нагрудным знаком «Почетный донор России»</t>
  </si>
  <si>
    <t>Мероприятие:     оплата жилищно-коммунальных услуг отдельным категориям граждан</t>
  </si>
  <si>
    <t>Мероприятие: мероприятия, необходимые для реализации отдельными льготными категориями граждан права на получение мер социальной поддержки</t>
  </si>
  <si>
    <t xml:space="preserve">Региональный проект «Финансовая поддержка семей при рождении детей» </t>
  </si>
  <si>
    <t>Мероприятие: меры социальной поддержки многодетных семей в соответствии с Законом Кемеровской области от 14 ноября 2005 г. № 123-ОЗ «О мерах социальной поддержки многодетных семей в Кемеровской области»</t>
  </si>
  <si>
    <t>Мероприятие: дополнительная мера социальной поддержки семей, имеющих детей, в соответствии с Законом Кемеровской области от 25 апреля 2011 г. № 51-ОЗ «О дополнительной мере социальной поддержки семей, имеющих детей»</t>
  </si>
  <si>
    <t>Мероприятие: выполнение полномочий Российской Федерации по осуществлению ежемесячной выплаты в связи с рождением (усыновлением) первого ребенка</t>
  </si>
  <si>
    <t>Мероприятие: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</si>
  <si>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Мероприятие: обеспечение деятельности (оказание услуг)
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</si>
  <si>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Мероприятие: меры социальной поддержки и стимулирования работников государственных учреждений социального обслуживания в виде пособий и компенсации в соответствии с Законом Кемеровской области от 13 июля 2005 г. № 86-ОЗ 
«О мерах социальной поддержки и стимулирования работников государственных учреждений социального обслуживания Кемеровской области»</t>
  </si>
  <si>
    <t>Мероприятие: меры социальной поддержки работников муниципальных учреждений социаль-ного обслуживания в виде пособий и компенсаций в соответствии с Законом Кемеровской области от 30 октября 2007 г. № 132-ОЗ «О мерах социальной поддержки работников муниципальных учреждений социального обслуживания»</t>
  </si>
  <si>
    <t>Региональный проект «Разработка и реализация программы системной поддержки и повышения качества жизни граждан старшего поколения» («Старшее поколение»)</t>
  </si>
  <si>
    <t>Мероприятие: оказание адресной социальной помощи нуждающимся и социально незащищенным категориям граждан, семьям с детьми, семьям погибших шахтеров Кузбасса</t>
  </si>
  <si>
    <t>Мероприятие: создание доступной среды и социальная реабилитация инвалидов</t>
  </si>
  <si>
    <t>Мероприятие: организация и проведение социально значимых
мероприятий</t>
  </si>
  <si>
    <t>Мероприятие: организация и проведение социологических опросов, мониторингов социально-экономического и правового положения отдельных категорий граждан, конференций, коллегий и семинаров по вопросам социальной поддержки населения</t>
  </si>
  <si>
    <t>Мероприятие: мероприятия по повышению информированности граждан о системе социальной поддержки</t>
  </si>
  <si>
    <t>Мероприятие: организация и проведение региональных конкурсов профессио-нального мастерства, направленных на повышение престижа профессии и стимулирование развития системы социальной поддержки и социального обслуживания населения</t>
  </si>
  <si>
    <t xml:space="preserve">Подпрограмма «Повышение эффективности управления системой социальной поддержки и социального обслуживания» </t>
  </si>
  <si>
    <t>Мероприятие: обеспечение деятельности органов государственной власти</t>
  </si>
  <si>
    <t xml:space="preserve">Мероприятие: социальная поддержка и социальное обслуживание населения в части содержания органов местного самоуправления
</t>
  </si>
  <si>
    <t xml:space="preserve">Мероприятие: обеспечение деятельности подведомственных учреждений
</t>
  </si>
  <si>
    <t>Подпрограмма «Государственная поддержка социально ориентированных некоммерческих организаций»</t>
  </si>
  <si>
    <t>Мероприятие: субсидии некоммерческим организациям, не являющимся государственными учреждениями</t>
  </si>
  <si>
    <t>Субсидии некоммерческим организациям, не являющимся государственными учреждениями, для оплаты труда адвокатов, оказывающих бесплатную юридическую помощь гражданам в рамках государственной системы бесплатной юридической помощи, и компенсации их расходов на оказание бесплатной юридической помощи</t>
  </si>
  <si>
    <t>Субсидии некоммерческим организациям, не являющимся государственными учреждениями, для реализации социальных проектов поддержки детей, находящихся в трудной жизненной ситуации (ситуация, объективно нарушающая жизнедеятельность ребенка, которую он не может преодолеть самостоятельно или с помощью семьи: дети, оставшиеся без попечения родителей; безнадзорные и беспризорные дети; дети-инвалиды; дети, проживающие в малоимущих семьях)</t>
  </si>
  <si>
    <t>Субсидии некоммерческим организациям, не являющимся государственными учреждениями, для реализации социальных проектов, направленных на обеспечение безбарьерной среды жизнедеятельности, социальную адаптацию и интеграцию инвалидов и их семей</t>
  </si>
  <si>
    <t>Субсидии некоммерческим организациям, не являющимся государственными учреждениями, для реализации социальных проектов, направленных на улучшение качества жизни пожилых людей, социальную реабилитацию лиц, находящихся в трудной жизненной ситуации</t>
  </si>
  <si>
    <t>Мероприятие: создание системы долговременного ухода за гражданами пожилого возраста и инвалидами</t>
  </si>
  <si>
    <t>Мероприятие: приобретение автотранспорта</t>
  </si>
  <si>
    <t>Мероприятие:   выплата государственного единовременного пособия и ежемесячной денежной компен-сации гражданам при возникновении поствакцинальных осложнений в соответствии с Федеральным законом  от 17 сентября 1998 г. № 157-ФЗ «Об иммунопрофи-лактике инфекцион-ных болезней»</t>
  </si>
  <si>
    <t>Мероприятие: дополнительная единовременная материальная помощь гражданам, пострадавшим в связи с пожаром, произошедшим в торгово-развлекательном центре «Зимняя вишня»</t>
  </si>
  <si>
    <t>А.М.Цигельник</t>
  </si>
  <si>
    <t>Заместитель Губернатора                                                                                                                             Кемеровской области - Кузбасса                                                              (по вопросам социального развития)</t>
  </si>
  <si>
    <t>Министр социальной защиты населения Кузбасса</t>
  </si>
  <si>
    <t>за   2019 год</t>
  </si>
  <si>
    <t xml:space="preserve">кассовое исполнение </t>
  </si>
  <si>
    <t>возврат неиспользованных бюджетных средств отчетного года в текущем году</t>
  </si>
  <si>
    <t>процент исполнения плана
(графа 6 - графа 7) / графа 5 * 100%</t>
  </si>
  <si>
    <t xml:space="preserve">Мероприятие: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г. № 29-ОЗ  "О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</si>
  <si>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Мероприятие: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г. № 81-ФЗ «О государственных пособиях гражданам, имеющим детей»</t>
  </si>
  <si>
    <t>0210070150</t>
  </si>
  <si>
    <t>0210080090</t>
  </si>
  <si>
    <t>021Р100000</t>
  </si>
  <si>
    <t>021Р170050</t>
  </si>
  <si>
    <t>021Р180010</t>
  </si>
  <si>
    <t>0210052700</t>
  </si>
  <si>
    <t>0210053800</t>
  </si>
  <si>
    <t>0210070840</t>
  </si>
  <si>
    <t>021Р150840</t>
  </si>
  <si>
    <t>021Р155730</t>
  </si>
  <si>
    <t>022Р300000</t>
  </si>
  <si>
    <t>022Р351630</t>
  </si>
  <si>
    <t>022Р352930</t>
  </si>
  <si>
    <t>0210079540</t>
  </si>
  <si>
    <t>025007953Е</t>
  </si>
  <si>
    <t>19-798</t>
  </si>
  <si>
    <t>19-211</t>
  </si>
  <si>
    <t>19-195</t>
  </si>
  <si>
    <t>19-887</t>
  </si>
  <si>
    <t>19-191</t>
  </si>
  <si>
    <t>19-180</t>
  </si>
  <si>
    <t>19-884</t>
  </si>
  <si>
    <t>19-783</t>
  </si>
  <si>
    <t>Мероприятие: меры социальной поддержки отдельных категорий граждан в соответствии с Законом Кемеровской области от 27 января 2005 г. № 15-ОЗ  «О мерах социальной поддержки отдельных категорий граждан»</t>
  </si>
  <si>
    <t>0390002167</t>
  </si>
  <si>
    <t>0390002062</t>
  </si>
  <si>
    <t>Мероприятие:      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г. № 2-ОЗ  «О мерах социальной поддержки отдельных категорий граждан по оплате жилых помещений и (или) коммунальных услуг»</t>
  </si>
  <si>
    <t>19-168</t>
  </si>
  <si>
    <t>19-В34</t>
  </si>
  <si>
    <t>19-Д80</t>
  </si>
  <si>
    <t>19-Д79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</si>
</sst>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р_."/>
    <numFmt numFmtId="189" formatCode="0.0"/>
    <numFmt numFmtId="190" formatCode="#,##0.0"/>
    <numFmt numFmtId="191" formatCode="#,##0.00_р_."/>
    <numFmt numFmtId="192" formatCode="#,##0.000_р_.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\ _₽"/>
  </numFmts>
  <fonts count="6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91" fontId="4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191" fontId="2" fillId="32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4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87" fontId="3" fillId="0" borderId="10" xfId="58" applyFont="1" applyBorder="1" applyAlignment="1">
      <alignment wrapText="1"/>
    </xf>
    <xf numFmtId="187" fontId="4" fillId="0" borderId="10" xfId="58" applyFont="1" applyFill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191" fontId="4" fillId="0" borderId="10" xfId="58" applyNumberFormat="1" applyFont="1" applyFill="1" applyBorder="1" applyAlignment="1">
      <alignment/>
    </xf>
    <xf numFmtId="191" fontId="2" fillId="0" borderId="10" xfId="58" applyNumberFormat="1" applyFont="1" applyFill="1" applyBorder="1" applyAlignment="1">
      <alignment/>
    </xf>
    <xf numFmtId="191" fontId="2" fillId="0" borderId="10" xfId="58" applyNumberFormat="1" applyFont="1" applyFill="1" applyBorder="1" applyAlignment="1">
      <alignment/>
    </xf>
    <xf numFmtId="187" fontId="2" fillId="0" borderId="10" xfId="58" applyFont="1" applyFill="1" applyBorder="1" applyAlignment="1">
      <alignment/>
    </xf>
    <xf numFmtId="187" fontId="2" fillId="0" borderId="10" xfId="58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91" fontId="4" fillId="33" borderId="10" xfId="0" applyNumberFormat="1" applyFont="1" applyFill="1" applyBorder="1" applyAlignment="1">
      <alignment/>
    </xf>
    <xf numFmtId="191" fontId="2" fillId="33" borderId="10" xfId="0" applyNumberFormat="1" applyFont="1" applyFill="1" applyBorder="1" applyAlignment="1">
      <alignment/>
    </xf>
    <xf numFmtId="187" fontId="3" fillId="33" borderId="10" xfId="58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191" fontId="10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191" fontId="5" fillId="33" borderId="10" xfId="0" applyNumberFormat="1" applyFont="1" applyFill="1" applyBorder="1" applyAlignment="1">
      <alignment/>
    </xf>
    <xf numFmtId="191" fontId="10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99" fontId="2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 wrapText="1"/>
    </xf>
    <xf numFmtId="49" fontId="57" fillId="0" borderId="10" xfId="0" applyNumberFormat="1" applyFont="1" applyBorder="1" applyAlignment="1">
      <alignment wrapText="1"/>
    </xf>
    <xf numFmtId="0" fontId="57" fillId="0" borderId="10" xfId="0" applyFont="1" applyBorder="1" applyAlignment="1">
      <alignment wrapText="1"/>
    </xf>
    <xf numFmtId="49" fontId="57" fillId="33" borderId="10" xfId="0" applyNumberFormat="1" applyFont="1" applyFill="1" applyBorder="1" applyAlignment="1">
      <alignment wrapText="1"/>
    </xf>
    <xf numFmtId="0" fontId="57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wrapText="1"/>
    </xf>
    <xf numFmtId="49" fontId="57" fillId="0" borderId="10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49" fontId="54" fillId="0" borderId="10" xfId="0" applyNumberFormat="1" applyFont="1" applyFill="1" applyBorder="1" applyAlignment="1">
      <alignment wrapText="1"/>
    </xf>
    <xf numFmtId="49" fontId="54" fillId="0" borderId="10" xfId="0" applyNumberFormat="1" applyFont="1" applyFill="1" applyBorder="1" applyAlignment="1">
      <alignment horizontal="right" wrapText="1"/>
    </xf>
    <xf numFmtId="49" fontId="54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187" fontId="57" fillId="0" borderId="10" xfId="58" applyFont="1" applyBorder="1" applyAlignment="1">
      <alignment wrapText="1"/>
    </xf>
    <xf numFmtId="49" fontId="59" fillId="0" borderId="10" xfId="0" applyNumberFormat="1" applyFont="1" applyBorder="1" applyAlignment="1">
      <alignment wrapText="1"/>
    </xf>
    <xf numFmtId="0" fontId="59" fillId="0" borderId="10" xfId="0" applyFont="1" applyBorder="1" applyAlignment="1">
      <alignment wrapText="1"/>
    </xf>
    <xf numFmtId="49" fontId="58" fillId="0" borderId="10" xfId="0" applyNumberFormat="1" applyFont="1" applyBorder="1" applyAlignment="1">
      <alignment wrapText="1"/>
    </xf>
    <xf numFmtId="0" fontId="60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191" fontId="12" fillId="0" borderId="10" xfId="0" applyNumberFormat="1" applyFont="1" applyFill="1" applyBorder="1" applyAlignment="1">
      <alignment/>
    </xf>
    <xf numFmtId="191" fontId="12" fillId="33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99" fontId="4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0" borderId="11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33" borderId="11" xfId="0" applyFont="1" applyFill="1" applyBorder="1" applyAlignment="1">
      <alignment horizontal="justify" wrapText="1"/>
    </xf>
    <xf numFmtId="0" fontId="0" fillId="33" borderId="13" xfId="0" applyFont="1" applyFill="1" applyBorder="1" applyAlignment="1">
      <alignment horizontal="justify" wrapText="1"/>
    </xf>
    <xf numFmtId="0" fontId="0" fillId="33" borderId="12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1" xfId="0" applyFill="1" applyBorder="1" applyAlignment="1">
      <alignment horizontal="justify" wrapText="1"/>
    </xf>
    <xf numFmtId="0" fontId="0" fillId="33" borderId="13" xfId="0" applyFont="1" applyFill="1" applyBorder="1" applyAlignment="1">
      <alignment horizontal="justify" wrapText="1"/>
    </xf>
    <xf numFmtId="0" fontId="0" fillId="33" borderId="12" xfId="0" applyFont="1" applyFill="1" applyBorder="1" applyAlignment="1">
      <alignment horizontal="justify" wrapText="1"/>
    </xf>
    <xf numFmtId="0" fontId="8" fillId="33" borderId="11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33" borderId="13" xfId="0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0" fillId="0" borderId="11" xfId="58" applyNumberFormat="1" applyFont="1" applyBorder="1" applyAlignment="1">
      <alignment horizontal="left" wrapText="1"/>
    </xf>
    <xf numFmtId="0" fontId="0" fillId="0" borderId="13" xfId="58" applyNumberFormat="1" applyFont="1" applyBorder="1" applyAlignment="1">
      <alignment horizontal="left" wrapText="1"/>
    </xf>
    <xf numFmtId="0" fontId="0" fillId="0" borderId="12" xfId="58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3" xfId="0" applyNumberFormat="1" applyFont="1" applyBorder="1" applyAlignment="1">
      <alignment horizontal="justify" wrapText="1"/>
    </xf>
    <xf numFmtId="0" fontId="0" fillId="0" borderId="12" xfId="0" applyNumberFormat="1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1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PageLayoutView="0" workbookViewId="0" topLeftCell="A218">
      <selection activeCell="C1" sqref="C1:D16384"/>
    </sheetView>
  </sheetViews>
  <sheetFormatPr defaultColWidth="9.140625" defaultRowHeight="12.75" outlineLevelCol="1"/>
  <cols>
    <col min="1" max="1" width="55.8515625" style="0" customWidth="1"/>
    <col min="2" max="2" width="26.8515625" style="0" customWidth="1"/>
    <col min="3" max="3" width="11.140625" style="0" customWidth="1"/>
    <col min="4" max="4" width="11.421875" style="0" customWidth="1"/>
    <col min="5" max="5" width="20.8515625" style="0" customWidth="1"/>
    <col min="6" max="6" width="19.140625" style="0" customWidth="1"/>
    <col min="7" max="7" width="15.57421875" style="0" customWidth="1"/>
    <col min="8" max="8" width="10.7109375" style="0" customWidth="1"/>
    <col min="9" max="9" width="18.28125" style="0" hidden="1" customWidth="1" outlineLevel="1"/>
    <col min="10" max="10" width="12.57421875" style="0" hidden="1" customWidth="1" outlineLevel="1"/>
    <col min="11" max="11" width="9.140625" style="0" customWidth="1" collapsed="1"/>
  </cols>
  <sheetData>
    <row r="1" ht="12.75">
      <c r="G1" s="38" t="s">
        <v>104</v>
      </c>
    </row>
    <row r="2" spans="1:8" ht="18">
      <c r="A2" s="81" t="s">
        <v>0</v>
      </c>
      <c r="B2" s="81"/>
      <c r="C2" s="81"/>
      <c r="D2" s="81"/>
      <c r="E2" s="81"/>
      <c r="F2" s="81"/>
      <c r="G2" s="81"/>
      <c r="H2" s="81"/>
    </row>
    <row r="3" spans="1:8" ht="15" customHeight="1">
      <c r="A3" s="82" t="s">
        <v>102</v>
      </c>
      <c r="B3" s="82"/>
      <c r="C3" s="82"/>
      <c r="D3" s="82"/>
      <c r="E3" s="82"/>
      <c r="F3" s="82"/>
      <c r="G3" s="82"/>
      <c r="H3" s="82"/>
    </row>
    <row r="4" ht="3.75" customHeight="1" hidden="1"/>
    <row r="5" spans="1:8" ht="18" customHeight="1">
      <c r="A5" s="83" t="s">
        <v>103</v>
      </c>
      <c r="B5" s="83"/>
      <c r="C5" s="83"/>
      <c r="D5" s="83"/>
      <c r="E5" s="83"/>
      <c r="F5" s="83"/>
      <c r="G5" s="83"/>
      <c r="H5" s="83"/>
    </row>
    <row r="6" spans="1:8" ht="18.75" customHeight="1">
      <c r="A6" s="83" t="s">
        <v>161</v>
      </c>
      <c r="B6" s="83"/>
      <c r="C6" s="83"/>
      <c r="D6" s="83"/>
      <c r="E6" s="83"/>
      <c r="F6" s="83"/>
      <c r="G6" s="83"/>
      <c r="H6" s="83"/>
    </row>
    <row r="8" spans="1:9" ht="30.75" customHeight="1">
      <c r="A8" s="109" t="s">
        <v>2</v>
      </c>
      <c r="B8" s="109" t="s">
        <v>3</v>
      </c>
      <c r="C8" s="115" t="s">
        <v>10</v>
      </c>
      <c r="D8" s="115" t="s">
        <v>11</v>
      </c>
      <c r="E8" s="109" t="s">
        <v>12</v>
      </c>
      <c r="F8" s="109"/>
      <c r="G8" s="109"/>
      <c r="H8" s="109"/>
      <c r="I8" s="38"/>
    </row>
    <row r="9" spans="1:9" ht="95.25" customHeight="1">
      <c r="A9" s="109"/>
      <c r="B9" s="109"/>
      <c r="C9" s="116"/>
      <c r="D9" s="116"/>
      <c r="E9" s="2" t="s">
        <v>1</v>
      </c>
      <c r="F9" s="2" t="s">
        <v>162</v>
      </c>
      <c r="G9" s="48" t="s">
        <v>163</v>
      </c>
      <c r="H9" s="20" t="s">
        <v>164</v>
      </c>
      <c r="I9" s="38"/>
    </row>
    <row r="10" spans="1:9" ht="12.75">
      <c r="A10" s="47">
        <v>1</v>
      </c>
      <c r="B10" s="48">
        <v>2</v>
      </c>
      <c r="C10" s="49">
        <v>3</v>
      </c>
      <c r="D10" s="49">
        <v>4</v>
      </c>
      <c r="E10" s="48">
        <v>5</v>
      </c>
      <c r="F10" s="48">
        <v>6</v>
      </c>
      <c r="G10" s="50">
        <v>7</v>
      </c>
      <c r="H10" s="51">
        <v>8</v>
      </c>
      <c r="I10" s="38"/>
    </row>
    <row r="11" spans="1:9" ht="27" customHeight="1">
      <c r="A11" s="112" t="s">
        <v>13</v>
      </c>
      <c r="B11" s="7" t="s">
        <v>4</v>
      </c>
      <c r="C11" s="21" t="s">
        <v>91</v>
      </c>
      <c r="D11" s="54"/>
      <c r="E11" s="9">
        <f>SUM(E12:E14)</f>
        <v>21226359.23</v>
      </c>
      <c r="F11" s="9">
        <f>SUM(F12:F14)</f>
        <v>21082775.150000002</v>
      </c>
      <c r="G11" s="9">
        <f>SUM(G12:G14)</f>
        <v>1945.99</v>
      </c>
      <c r="H11" s="52">
        <f>((F11-G11)/E11)*100</f>
        <v>99.31438986581216</v>
      </c>
      <c r="I11" s="9">
        <f>SUM(I12:I14)</f>
        <v>21080829.160000004</v>
      </c>
    </row>
    <row r="12" spans="1:9" ht="26.25" customHeight="1">
      <c r="A12" s="113"/>
      <c r="B12" s="7" t="s">
        <v>5</v>
      </c>
      <c r="C12" s="7"/>
      <c r="D12" s="54"/>
      <c r="E12" s="9">
        <f aca="true" t="shared" si="0" ref="E12:G13">E16+E137+E170+E191+E203</f>
        <v>16484850.5</v>
      </c>
      <c r="F12" s="9">
        <f t="shared" si="0"/>
        <v>16392069.81</v>
      </c>
      <c r="G12" s="9">
        <f t="shared" si="0"/>
        <v>1275.71</v>
      </c>
      <c r="H12" s="52">
        <f aca="true" t="shared" si="1" ref="H12:H74">((F12-G12)/E12)*100</f>
        <v>99.42943734915886</v>
      </c>
      <c r="I12" s="9">
        <f>I16+I137+I170+I191+I203</f>
        <v>16390794.100000001</v>
      </c>
    </row>
    <row r="13" spans="1:9" ht="27.75" customHeight="1">
      <c r="A13" s="113"/>
      <c r="B13" s="7" t="s">
        <v>6</v>
      </c>
      <c r="C13" s="7"/>
      <c r="D13" s="54"/>
      <c r="E13" s="9">
        <f t="shared" si="0"/>
        <v>4741299.760000001</v>
      </c>
      <c r="F13" s="9">
        <f t="shared" si="0"/>
        <v>4690501.220000001</v>
      </c>
      <c r="G13" s="9">
        <f t="shared" si="0"/>
        <v>670.28</v>
      </c>
      <c r="H13" s="52">
        <f t="shared" si="1"/>
        <v>98.91445758325138</v>
      </c>
      <c r="I13" s="9">
        <f>I17+I138+I171+I192+I204</f>
        <v>4689830.94</v>
      </c>
    </row>
    <row r="14" spans="1:9" ht="72.75" customHeight="1">
      <c r="A14" s="114"/>
      <c r="B14" s="7" t="s">
        <v>21</v>
      </c>
      <c r="C14" s="7"/>
      <c r="D14" s="54"/>
      <c r="E14" s="9">
        <f>E18</f>
        <v>208.97</v>
      </c>
      <c r="F14" s="9">
        <f>F18</f>
        <v>204.12</v>
      </c>
      <c r="G14" s="9">
        <f>G18</f>
        <v>0</v>
      </c>
      <c r="H14" s="52">
        <f t="shared" si="1"/>
        <v>97.67909269273102</v>
      </c>
      <c r="I14" s="9">
        <f>I18</f>
        <v>204.12</v>
      </c>
    </row>
    <row r="15" spans="1:9" ht="26.25" customHeight="1">
      <c r="A15" s="102" t="s">
        <v>7</v>
      </c>
      <c r="B15" s="6" t="s">
        <v>4</v>
      </c>
      <c r="C15" s="21" t="s">
        <v>92</v>
      </c>
      <c r="D15" s="55"/>
      <c r="E15" s="10">
        <f>SUM(E16:E18)</f>
        <v>13884310.83</v>
      </c>
      <c r="F15" s="10">
        <f>SUM(F16:F18)</f>
        <v>13790103.549999999</v>
      </c>
      <c r="G15" s="10">
        <f>SUM(G16:G18)</f>
        <v>1894.56</v>
      </c>
      <c r="H15" s="52">
        <f t="shared" si="1"/>
        <v>99.30783860159373</v>
      </c>
      <c r="I15" s="10">
        <f>SUM(I16:I18)</f>
        <v>13788208.99</v>
      </c>
    </row>
    <row r="16" spans="1:9" ht="23.25" customHeight="1">
      <c r="A16" s="103"/>
      <c r="B16" s="6" t="s">
        <v>5</v>
      </c>
      <c r="C16" s="56"/>
      <c r="D16" s="55"/>
      <c r="E16" s="10">
        <f>E20+E23+E26+E29+E32+E35+E44+E47+E50+E53+E56+E62+E65+E68+E71+E74+E77+E80+E83+E86+E89+E95+E98+E101+E104+E92+E113+E116+E134+E38+E107+E110+E59+E119+E41</f>
        <v>9219840.299999999</v>
      </c>
      <c r="F16" s="10">
        <f>F20+F23+F26+F29+F32+F35+F44+F47+F50+F53+F56+F62+F65+F68+F71+F74+F77+F80+F83+F86+F89+F95+F98+F101+F104+F92+F113+F116+F134+F38+F107+F110+F59+F119+F41</f>
        <v>9176294.15</v>
      </c>
      <c r="G16" s="10">
        <f>G20+G23+G26+G29+G32+G35+G44+G47+G50+G53+G56+G62+G65+G68+G71+G74+G77+G80+G83+G86+G89+G95+G98+G101+G104+G92+G113+G116+G134+G38+G107+G110+G59+G119+G41</f>
        <v>1224.28</v>
      </c>
      <c r="H16" s="52">
        <f t="shared" si="1"/>
        <v>99.5144120880272</v>
      </c>
      <c r="I16" s="10">
        <f>I20+I23+I26+I29+I32+I35+I44+I47+I50+I53+I56+I62+I65+I68+I71+I74+I77+I80+I83+I86+I89+I95+I98+I101+I104+I92+I113+I116+I134+I38+I107+I110+I59+I119+I41</f>
        <v>9175069.870000001</v>
      </c>
    </row>
    <row r="17" spans="1:9" ht="23.25" customHeight="1">
      <c r="A17" s="103"/>
      <c r="B17" s="6" t="s">
        <v>6</v>
      </c>
      <c r="C17" s="56"/>
      <c r="D17" s="55"/>
      <c r="E17" s="10">
        <f>E21+E24+E27+E30+E33+E36+E45+E48+E51+E54+E57+E63+E66+E69+E72+E75+E78+E81+E84+E87+E90+E93+E96+E99+E102+E105+E42+E60+E120+E39+E114+E117</f>
        <v>4664261.5600000005</v>
      </c>
      <c r="F17" s="10">
        <f>F21+F24+F27+F30+F33+F36+F45+F48+F51+F54+F57+F63+F66+F69+F72+F75+F78+F81+F84+F87+F90+F93+F96+F99+F102+F105+F42+F60+F120+F39+F114+F117</f>
        <v>4613605.28</v>
      </c>
      <c r="G17" s="10">
        <f>G21+G24+G27+G30+G33+G36+G45+G48+G51+G54+G57+G63+G66+G69+G72+G75+G78+G81+G84+G87+G90+G93+G96+G99+G102+G105+G42+G60+G120+G39+G114+G117</f>
        <v>670.28</v>
      </c>
      <c r="H17" s="52">
        <f t="shared" si="1"/>
        <v>98.89957800737056</v>
      </c>
      <c r="I17" s="10">
        <f>I21+I24+I27+I30+I33+I36+I45+I48+I51+I54+I57+I63+I66+I69+I72+I75+I78+I81+I84+I87+I90+I93+I96+I99+I102+I105+I42+I60+I120+I39+I114+I117</f>
        <v>4612935</v>
      </c>
    </row>
    <row r="18" spans="1:9" ht="82.5" customHeight="1">
      <c r="A18" s="104"/>
      <c r="B18" s="7" t="s">
        <v>21</v>
      </c>
      <c r="C18" s="56"/>
      <c r="D18" s="55"/>
      <c r="E18" s="10">
        <f>E108+E111</f>
        <v>208.97</v>
      </c>
      <c r="F18" s="10">
        <f>F108+F111</f>
        <v>204.12</v>
      </c>
      <c r="G18" s="10">
        <f>G108+G111</f>
        <v>0</v>
      </c>
      <c r="H18" s="52">
        <f t="shared" si="1"/>
        <v>97.67909269273102</v>
      </c>
      <c r="I18" s="10">
        <f>I108+I111</f>
        <v>204.12</v>
      </c>
    </row>
    <row r="19" spans="1:9" ht="26.25" customHeight="1">
      <c r="A19" s="108" t="s">
        <v>105</v>
      </c>
      <c r="B19" s="8" t="s">
        <v>4</v>
      </c>
      <c r="C19" s="57"/>
      <c r="D19" s="58"/>
      <c r="E19" s="14">
        <f>SUM(E20:E21)</f>
        <v>845847.4</v>
      </c>
      <c r="F19" s="14">
        <f>SUM(F20:F21)</f>
        <v>844316.93</v>
      </c>
      <c r="G19" s="14">
        <f>SUM(G20:G21)</f>
        <v>98</v>
      </c>
      <c r="H19" s="52">
        <f t="shared" si="1"/>
        <v>99.80747472889318</v>
      </c>
      <c r="I19" s="14">
        <f>SUM(I20:I21)</f>
        <v>844218.93</v>
      </c>
    </row>
    <row r="20" spans="1:9" ht="27" customHeight="1">
      <c r="A20" s="88"/>
      <c r="B20" s="8" t="s">
        <v>5</v>
      </c>
      <c r="C20" s="21" t="s">
        <v>22</v>
      </c>
      <c r="D20" s="21" t="s">
        <v>23</v>
      </c>
      <c r="E20" s="13">
        <f>824827+21020.4</f>
        <v>845847.4</v>
      </c>
      <c r="F20" s="13">
        <f>21020.4+823296.53</f>
        <v>844316.93</v>
      </c>
      <c r="G20" s="52">
        <v>98</v>
      </c>
      <c r="H20" s="52">
        <f t="shared" si="1"/>
        <v>99.80747472889318</v>
      </c>
      <c r="I20" s="79">
        <f>F20-G20</f>
        <v>844218.93</v>
      </c>
    </row>
    <row r="21" spans="1:9" ht="21" customHeight="1">
      <c r="A21" s="89"/>
      <c r="B21" s="8" t="s">
        <v>6</v>
      </c>
      <c r="C21" s="57"/>
      <c r="D21" s="58"/>
      <c r="E21" s="13"/>
      <c r="F21" s="12"/>
      <c r="G21" s="52"/>
      <c r="H21" s="52"/>
      <c r="I21" s="38"/>
    </row>
    <row r="22" spans="1:9" ht="50.25" customHeight="1">
      <c r="A22" s="108" t="s">
        <v>106</v>
      </c>
      <c r="B22" s="8" t="s">
        <v>4</v>
      </c>
      <c r="C22" s="57"/>
      <c r="D22" s="58"/>
      <c r="E22" s="14">
        <f>SUM(E23:E24)</f>
        <v>34168.3</v>
      </c>
      <c r="F22" s="14">
        <f>SUM(F23:F24)</f>
        <v>33817.95</v>
      </c>
      <c r="G22" s="14">
        <f>SUM(G23:G24)</f>
        <v>13.73</v>
      </c>
      <c r="H22" s="52">
        <f t="shared" si="1"/>
        <v>98.93445093844292</v>
      </c>
      <c r="I22" s="14">
        <f>SUM(I23:I24)</f>
        <v>33804.219999999994</v>
      </c>
    </row>
    <row r="23" spans="1:9" ht="18.75" customHeight="1">
      <c r="A23" s="88"/>
      <c r="B23" s="8" t="s">
        <v>5</v>
      </c>
      <c r="C23" s="21" t="s">
        <v>24</v>
      </c>
      <c r="D23" s="21" t="s">
        <v>25</v>
      </c>
      <c r="E23" s="13">
        <f>4066.3+30102</f>
        <v>34168.3</v>
      </c>
      <c r="F23" s="11">
        <f>4054.01+29763.94</f>
        <v>33817.95</v>
      </c>
      <c r="G23" s="52">
        <v>13.73</v>
      </c>
      <c r="H23" s="52">
        <f t="shared" si="1"/>
        <v>98.93445093844292</v>
      </c>
      <c r="I23" s="79">
        <f>F23-G23</f>
        <v>33804.219999999994</v>
      </c>
    </row>
    <row r="24" spans="1:9" ht="61.5" customHeight="1">
      <c r="A24" s="89"/>
      <c r="B24" s="8" t="s">
        <v>6</v>
      </c>
      <c r="C24" s="57"/>
      <c r="D24" s="58"/>
      <c r="E24" s="13"/>
      <c r="F24" s="12"/>
      <c r="G24" s="52"/>
      <c r="H24" s="52" t="e">
        <f t="shared" si="1"/>
        <v>#DIV/0!</v>
      </c>
      <c r="I24" s="38"/>
    </row>
    <row r="25" spans="1:9" ht="21.75" customHeight="1">
      <c r="A25" s="108" t="s">
        <v>107</v>
      </c>
      <c r="B25" s="8" t="s">
        <v>4</v>
      </c>
      <c r="C25" s="57"/>
      <c r="D25" s="58"/>
      <c r="E25" s="14">
        <f>SUM(E26:E27)</f>
        <v>121450.2</v>
      </c>
      <c r="F25" s="14">
        <f>SUM(F26:F27)</f>
        <v>120457.92</v>
      </c>
      <c r="G25" s="14">
        <f>SUM(G26:G27)</f>
        <v>27.91</v>
      </c>
      <c r="H25" s="52">
        <f t="shared" si="1"/>
        <v>99.15999314945549</v>
      </c>
      <c r="I25" s="14">
        <f>SUM(I26:I27)</f>
        <v>120430.01</v>
      </c>
    </row>
    <row r="26" spans="1:9" ht="18.75" customHeight="1">
      <c r="A26" s="88"/>
      <c r="B26" s="8" t="s">
        <v>5</v>
      </c>
      <c r="C26" s="21" t="s">
        <v>26</v>
      </c>
      <c r="D26" s="21" t="s">
        <v>27</v>
      </c>
      <c r="E26" s="13">
        <f>4758.2+116692</f>
        <v>121450.2</v>
      </c>
      <c r="F26" s="13">
        <f>4758.16+115699.76</f>
        <v>120457.92</v>
      </c>
      <c r="G26" s="52">
        <v>27.91</v>
      </c>
      <c r="H26" s="52">
        <f t="shared" si="1"/>
        <v>99.15999314945549</v>
      </c>
      <c r="I26" s="79">
        <f>F26-G26</f>
        <v>120430.01</v>
      </c>
    </row>
    <row r="27" spans="1:9" ht="43.5" customHeight="1">
      <c r="A27" s="89"/>
      <c r="B27" s="8" t="s">
        <v>6</v>
      </c>
      <c r="C27" s="57"/>
      <c r="D27" s="58"/>
      <c r="E27" s="13"/>
      <c r="F27" s="12"/>
      <c r="G27" s="52"/>
      <c r="H27" s="52"/>
      <c r="I27" s="38"/>
    </row>
    <row r="28" spans="1:9" ht="21" customHeight="1">
      <c r="A28" s="96" t="s">
        <v>108</v>
      </c>
      <c r="B28" s="29" t="s">
        <v>4</v>
      </c>
      <c r="C28" s="59"/>
      <c r="D28" s="60"/>
      <c r="E28" s="30">
        <f>SUM(E29:E30)</f>
        <v>73.5</v>
      </c>
      <c r="F28" s="30">
        <f>SUM(F29:F30)</f>
        <v>73.32</v>
      </c>
      <c r="G28" s="30">
        <f>SUM(G29:G30)</f>
        <v>0</v>
      </c>
      <c r="H28" s="52">
        <f t="shared" si="1"/>
        <v>99.75510204081631</v>
      </c>
      <c r="I28" s="30">
        <f>SUM(I29:I30)</f>
        <v>73.32</v>
      </c>
    </row>
    <row r="29" spans="1:9" ht="18.75" customHeight="1">
      <c r="A29" s="91"/>
      <c r="B29" s="29" t="s">
        <v>5</v>
      </c>
      <c r="C29" s="33" t="s">
        <v>28</v>
      </c>
      <c r="D29" s="33" t="s">
        <v>80</v>
      </c>
      <c r="E29" s="31">
        <v>73.5</v>
      </c>
      <c r="F29" s="31">
        <v>73.32</v>
      </c>
      <c r="G29" s="52">
        <v>0</v>
      </c>
      <c r="H29" s="52">
        <f t="shared" si="1"/>
        <v>99.75510204081631</v>
      </c>
      <c r="I29" s="79">
        <f>F29-G29</f>
        <v>73.32</v>
      </c>
    </row>
    <row r="30" spans="1:9" ht="21.75" customHeight="1">
      <c r="A30" s="92"/>
      <c r="B30" s="29" t="s">
        <v>6</v>
      </c>
      <c r="C30" s="59"/>
      <c r="D30" s="60"/>
      <c r="E30" s="31"/>
      <c r="F30" s="35"/>
      <c r="G30" s="52"/>
      <c r="H30" s="52"/>
      <c r="I30" s="38"/>
    </row>
    <row r="31" spans="1:9" ht="21.75" customHeight="1">
      <c r="A31" s="108" t="s">
        <v>109</v>
      </c>
      <c r="B31" s="8" t="s">
        <v>4</v>
      </c>
      <c r="C31" s="57"/>
      <c r="D31" s="58"/>
      <c r="E31" s="14">
        <f>SUM(E32:E33)</f>
        <v>1500.5</v>
      </c>
      <c r="F31" s="14">
        <f>SUM(F32:F33)</f>
        <v>1500.4</v>
      </c>
      <c r="G31" s="14">
        <f>SUM(G32:G33)</f>
        <v>0</v>
      </c>
      <c r="H31" s="52">
        <f t="shared" si="1"/>
        <v>99.99333555481506</v>
      </c>
      <c r="I31" s="30">
        <f>SUM(I32:I33)</f>
        <v>1500.4</v>
      </c>
    </row>
    <row r="32" spans="1:9" ht="25.5" customHeight="1">
      <c r="A32" s="88"/>
      <c r="B32" s="8" t="s">
        <v>5</v>
      </c>
      <c r="C32" s="21" t="s">
        <v>30</v>
      </c>
      <c r="D32" s="53"/>
      <c r="E32" s="13">
        <v>1500.5</v>
      </c>
      <c r="F32" s="13">
        <v>1500.4</v>
      </c>
      <c r="G32" s="52">
        <v>0</v>
      </c>
      <c r="H32" s="52">
        <f t="shared" si="1"/>
        <v>99.99333555481506</v>
      </c>
      <c r="I32" s="79">
        <f>F32-G32</f>
        <v>1500.4</v>
      </c>
    </row>
    <row r="33" spans="1:9" ht="38.25" customHeight="1">
      <c r="A33" s="89"/>
      <c r="B33" s="8" t="s">
        <v>6</v>
      </c>
      <c r="C33" s="57"/>
      <c r="D33" s="58"/>
      <c r="E33" s="13"/>
      <c r="F33" s="12"/>
      <c r="G33" s="52"/>
      <c r="H33" s="52"/>
      <c r="I33" s="38"/>
    </row>
    <row r="34" spans="1:9" ht="42" customHeight="1">
      <c r="A34" s="96" t="s">
        <v>110</v>
      </c>
      <c r="B34" s="29" t="s">
        <v>4</v>
      </c>
      <c r="C34" s="59"/>
      <c r="D34" s="60"/>
      <c r="E34" s="30">
        <f>SUM(E35:E36)</f>
        <v>26136.7</v>
      </c>
      <c r="F34" s="30">
        <f>SUM(F35:F36)</f>
        <v>25541.97</v>
      </c>
      <c r="G34" s="30">
        <f>SUM(G35:G36)</f>
        <v>41.71</v>
      </c>
      <c r="H34" s="52">
        <f t="shared" si="1"/>
        <v>97.56495655534174</v>
      </c>
      <c r="I34" s="30">
        <f>SUM(I35:I36)</f>
        <v>25500.260000000002</v>
      </c>
    </row>
    <row r="35" spans="1:9" ht="18.75" customHeight="1">
      <c r="A35" s="110"/>
      <c r="B35" s="29" t="s">
        <v>5</v>
      </c>
      <c r="C35" s="33" t="s">
        <v>31</v>
      </c>
      <c r="D35" s="33" t="s">
        <v>32</v>
      </c>
      <c r="E35" s="31">
        <f>143.2+25993.5</f>
        <v>26136.7</v>
      </c>
      <c r="F35" s="31">
        <f>143.2+25398.77</f>
        <v>25541.97</v>
      </c>
      <c r="G35" s="52">
        <v>41.71</v>
      </c>
      <c r="H35" s="52">
        <f t="shared" si="1"/>
        <v>97.56495655534174</v>
      </c>
      <c r="I35" s="79">
        <f>F35-G35</f>
        <v>25500.260000000002</v>
      </c>
    </row>
    <row r="36" spans="1:9" ht="22.5" customHeight="1">
      <c r="A36" s="111"/>
      <c r="B36" s="29" t="s">
        <v>6</v>
      </c>
      <c r="C36" s="59"/>
      <c r="D36" s="60"/>
      <c r="E36" s="31"/>
      <c r="F36" s="31"/>
      <c r="G36" s="52"/>
      <c r="H36" s="52"/>
      <c r="I36" s="38"/>
    </row>
    <row r="37" spans="1:9" ht="25.5" customHeight="1">
      <c r="A37" s="105" t="s">
        <v>112</v>
      </c>
      <c r="B37" s="22" t="s">
        <v>4</v>
      </c>
      <c r="C37" s="62"/>
      <c r="D37" s="63"/>
      <c r="E37" s="14">
        <f>SUM(E38:E39)</f>
        <v>277.5</v>
      </c>
      <c r="F37" s="14">
        <f>SUM(F38:F39)</f>
        <v>276.37</v>
      </c>
      <c r="G37" s="14">
        <f>SUM(G38:G39)</f>
        <v>1.73</v>
      </c>
      <c r="H37" s="52">
        <f t="shared" si="1"/>
        <v>98.96936936936936</v>
      </c>
      <c r="I37" s="30">
        <f>SUM(I38:I39)</f>
        <v>274.64</v>
      </c>
    </row>
    <row r="38" spans="1:9" ht="25.5" customHeight="1">
      <c r="A38" s="106"/>
      <c r="B38" s="22" t="s">
        <v>5</v>
      </c>
      <c r="C38" s="23" t="s">
        <v>33</v>
      </c>
      <c r="D38" s="23" t="s">
        <v>34</v>
      </c>
      <c r="E38" s="13">
        <f>19.7+257.8</f>
        <v>277.5</v>
      </c>
      <c r="F38" s="13">
        <f>19.61+256.76</f>
        <v>276.37</v>
      </c>
      <c r="G38" s="52">
        <v>1.73</v>
      </c>
      <c r="H38" s="52">
        <f t="shared" si="1"/>
        <v>98.96936936936936</v>
      </c>
      <c r="I38" s="79">
        <f>F38-G38</f>
        <v>274.64</v>
      </c>
    </row>
    <row r="39" spans="1:9" ht="21.75" customHeight="1">
      <c r="A39" s="107"/>
      <c r="B39" s="22" t="s">
        <v>6</v>
      </c>
      <c r="C39" s="64"/>
      <c r="D39" s="65"/>
      <c r="E39" s="13"/>
      <c r="F39" s="13"/>
      <c r="G39" s="52"/>
      <c r="H39" s="52"/>
      <c r="I39" s="38"/>
    </row>
    <row r="40" spans="1:9" ht="21.75" customHeight="1">
      <c r="A40" s="105" t="s">
        <v>111</v>
      </c>
      <c r="B40" s="22" t="s">
        <v>4</v>
      </c>
      <c r="C40" s="62"/>
      <c r="D40" s="63"/>
      <c r="E40" s="14">
        <f>SUM(E41:E42)</f>
        <v>649549.3</v>
      </c>
      <c r="F40" s="14">
        <f>SUM(F41:F42)</f>
        <v>647922.18</v>
      </c>
      <c r="G40" s="14">
        <f>SUM(G41:G42)</f>
        <v>225.34</v>
      </c>
      <c r="H40" s="52">
        <f t="shared" si="1"/>
        <v>99.7148084063827</v>
      </c>
      <c r="I40" s="77">
        <f>SUM(I41:I42)</f>
        <v>647696.8400000001</v>
      </c>
    </row>
    <row r="41" spans="1:9" ht="21.75" customHeight="1">
      <c r="A41" s="106"/>
      <c r="B41" s="22" t="s">
        <v>5</v>
      </c>
      <c r="C41" s="23" t="s">
        <v>35</v>
      </c>
      <c r="D41" s="23" t="s">
        <v>36</v>
      </c>
      <c r="E41" s="13">
        <v>649549.3</v>
      </c>
      <c r="F41" s="31">
        <v>647922.18</v>
      </c>
      <c r="G41" s="52">
        <v>225.34</v>
      </c>
      <c r="H41" s="52">
        <f t="shared" si="1"/>
        <v>99.7148084063827</v>
      </c>
      <c r="I41" s="79">
        <f>F41-G41</f>
        <v>647696.8400000001</v>
      </c>
    </row>
    <row r="42" spans="1:9" ht="21.75" customHeight="1">
      <c r="A42" s="107"/>
      <c r="B42" s="22" t="s">
        <v>6</v>
      </c>
      <c r="C42" s="64"/>
      <c r="D42" s="65"/>
      <c r="E42" s="13"/>
      <c r="F42" s="13"/>
      <c r="G42" s="52"/>
      <c r="H42" s="52"/>
      <c r="I42" s="38"/>
    </row>
    <row r="43" spans="1:9" ht="21" customHeight="1">
      <c r="A43" s="93" t="s">
        <v>190</v>
      </c>
      <c r="B43" s="29" t="s">
        <v>4</v>
      </c>
      <c r="C43" s="59"/>
      <c r="D43" s="60"/>
      <c r="E43" s="30">
        <f>SUM(E44:E45)</f>
        <v>15234.1</v>
      </c>
      <c r="F43" s="30">
        <f>SUM(F44:F45)</f>
        <v>14897.95</v>
      </c>
      <c r="G43" s="30">
        <f>SUM(G44:G45)</f>
        <v>6.59</v>
      </c>
      <c r="H43" s="52">
        <f t="shared" si="1"/>
        <v>97.75017887502379</v>
      </c>
      <c r="I43" s="78">
        <f>SUM(I44:I45)</f>
        <v>14891.36</v>
      </c>
    </row>
    <row r="44" spans="1:9" ht="21" customHeight="1">
      <c r="A44" s="94"/>
      <c r="B44" s="29" t="s">
        <v>5</v>
      </c>
      <c r="C44" s="33" t="s">
        <v>37</v>
      </c>
      <c r="D44" s="23" t="s">
        <v>86</v>
      </c>
      <c r="E44" s="31">
        <f>362.6+14871.5</f>
        <v>15234.1</v>
      </c>
      <c r="F44" s="31">
        <f>362.53+14535.42</f>
        <v>14897.95</v>
      </c>
      <c r="G44" s="52">
        <v>6.59</v>
      </c>
      <c r="H44" s="52">
        <f t="shared" si="1"/>
        <v>97.75017887502379</v>
      </c>
      <c r="I44" s="79">
        <f>F44-G44</f>
        <v>14891.36</v>
      </c>
    </row>
    <row r="45" spans="1:9" ht="24.75" customHeight="1">
      <c r="A45" s="95"/>
      <c r="B45" s="29" t="s">
        <v>6</v>
      </c>
      <c r="C45" s="59"/>
      <c r="D45" s="60"/>
      <c r="E45" s="31"/>
      <c r="F45" s="35"/>
      <c r="G45" s="52"/>
      <c r="H45" s="52"/>
      <c r="I45" s="38"/>
    </row>
    <row r="46" spans="1:9" ht="19.5" customHeight="1">
      <c r="A46" s="108" t="s">
        <v>113</v>
      </c>
      <c r="B46" s="8" t="s">
        <v>4</v>
      </c>
      <c r="C46" s="57"/>
      <c r="D46" s="58"/>
      <c r="E46" s="14">
        <f>SUM(E47:E48)</f>
        <v>1266693.9</v>
      </c>
      <c r="F46" s="14">
        <f>SUM(F47:F48)</f>
        <v>1262376.58</v>
      </c>
      <c r="G46" s="14">
        <f>SUM(G47:G48)</f>
        <v>0</v>
      </c>
      <c r="H46" s="52">
        <f t="shared" si="1"/>
        <v>99.65916627529352</v>
      </c>
      <c r="I46" s="30">
        <f>SUM(I47:I48)</f>
        <v>1262376.58</v>
      </c>
    </row>
    <row r="47" spans="1:9" ht="18.75" customHeight="1">
      <c r="A47" s="88"/>
      <c r="B47" s="8" t="s">
        <v>5</v>
      </c>
      <c r="C47" s="21" t="s">
        <v>87</v>
      </c>
      <c r="D47" s="21" t="s">
        <v>88</v>
      </c>
      <c r="E47" s="13">
        <v>1266693.9</v>
      </c>
      <c r="F47" s="13">
        <v>1262376.58</v>
      </c>
      <c r="G47" s="52">
        <v>0</v>
      </c>
      <c r="H47" s="52">
        <f t="shared" si="1"/>
        <v>99.65916627529352</v>
      </c>
      <c r="I47" s="79">
        <f>F47-G47</f>
        <v>1262376.58</v>
      </c>
    </row>
    <row r="48" spans="1:9" ht="27" customHeight="1">
      <c r="A48" s="89"/>
      <c r="B48" s="8" t="s">
        <v>6</v>
      </c>
      <c r="C48" s="57"/>
      <c r="D48" s="58"/>
      <c r="E48" s="13"/>
      <c r="F48" s="12"/>
      <c r="G48" s="52"/>
      <c r="H48" s="52"/>
      <c r="I48" s="38"/>
    </row>
    <row r="49" spans="1:9" ht="18.75" customHeight="1">
      <c r="A49" s="96" t="s">
        <v>114</v>
      </c>
      <c r="B49" s="29" t="s">
        <v>4</v>
      </c>
      <c r="C49" s="59"/>
      <c r="D49" s="60"/>
      <c r="E49" s="30">
        <f>SUM(E50:E51)</f>
        <v>1010504</v>
      </c>
      <c r="F49" s="30">
        <f>SUM(F50:F51)</f>
        <v>1006297.39</v>
      </c>
      <c r="G49" s="30">
        <f>SUM(G50:G51)</f>
        <v>15.56</v>
      </c>
      <c r="H49" s="52">
        <f t="shared" si="1"/>
        <v>99.58217186671206</v>
      </c>
      <c r="I49" s="79">
        <f>I50</f>
        <v>1006281.83</v>
      </c>
    </row>
    <row r="50" spans="1:10" ht="18.75" customHeight="1">
      <c r="A50" s="97"/>
      <c r="B50" s="29" t="s">
        <v>5</v>
      </c>
      <c r="C50" s="33" t="s">
        <v>38</v>
      </c>
      <c r="D50" s="33" t="s">
        <v>39</v>
      </c>
      <c r="E50" s="31">
        <v>1010504</v>
      </c>
      <c r="F50" s="31">
        <v>1006297.39</v>
      </c>
      <c r="G50" s="52">
        <v>15.56</v>
      </c>
      <c r="H50" s="52">
        <f t="shared" si="1"/>
        <v>99.58217186671206</v>
      </c>
      <c r="I50" s="79">
        <f>F50-G50</f>
        <v>1006281.83</v>
      </c>
      <c r="J50">
        <v>1006281.8</v>
      </c>
    </row>
    <row r="51" spans="1:9" ht="20.25" customHeight="1">
      <c r="A51" s="98"/>
      <c r="B51" s="29" t="s">
        <v>6</v>
      </c>
      <c r="C51" s="59"/>
      <c r="D51" s="60"/>
      <c r="E51" s="31"/>
      <c r="F51" s="35"/>
      <c r="G51" s="52"/>
      <c r="H51" s="52"/>
      <c r="I51" s="38"/>
    </row>
    <row r="52" spans="1:9" ht="18.75" customHeight="1">
      <c r="A52" s="96" t="s">
        <v>115</v>
      </c>
      <c r="B52" s="29" t="s">
        <v>4</v>
      </c>
      <c r="C52" s="59"/>
      <c r="D52" s="60"/>
      <c r="E52" s="30">
        <f>SUM(E53:E54)</f>
        <v>679796</v>
      </c>
      <c r="F52" s="30">
        <f>SUM(F53:F54)</f>
        <v>678353.9</v>
      </c>
      <c r="G52" s="30">
        <f>SUM(G53:G54)</f>
        <v>22.04</v>
      </c>
      <c r="H52" s="52">
        <f t="shared" si="1"/>
        <v>99.78462068032175</v>
      </c>
      <c r="I52" s="79">
        <f>I53</f>
        <v>678331.86</v>
      </c>
    </row>
    <row r="53" spans="1:10" ht="18.75" customHeight="1">
      <c r="A53" s="91"/>
      <c r="B53" s="29" t="s">
        <v>5</v>
      </c>
      <c r="C53" s="33" t="s">
        <v>40</v>
      </c>
      <c r="D53" s="33" t="s">
        <v>41</v>
      </c>
      <c r="E53" s="31">
        <v>679796</v>
      </c>
      <c r="F53" s="31">
        <v>678353.9</v>
      </c>
      <c r="G53" s="52">
        <v>22.04</v>
      </c>
      <c r="H53" s="52">
        <f t="shared" si="1"/>
        <v>99.78462068032175</v>
      </c>
      <c r="I53" s="79">
        <f>F53-G53</f>
        <v>678331.86</v>
      </c>
      <c r="J53">
        <v>678331.9</v>
      </c>
    </row>
    <row r="54" spans="1:9" ht="16.5" customHeight="1">
      <c r="A54" s="92"/>
      <c r="B54" s="29" t="s">
        <v>6</v>
      </c>
      <c r="C54" s="59"/>
      <c r="D54" s="60"/>
      <c r="E54" s="31"/>
      <c r="F54" s="35"/>
      <c r="G54" s="52"/>
      <c r="H54" s="52"/>
      <c r="I54" s="38"/>
    </row>
    <row r="55" spans="1:9" ht="18.75" customHeight="1">
      <c r="A55" s="108" t="s">
        <v>116</v>
      </c>
      <c r="B55" s="8" t="s">
        <v>4</v>
      </c>
      <c r="C55" s="57"/>
      <c r="D55" s="58"/>
      <c r="E55" s="14">
        <f>SUM(E56:E57)</f>
        <v>1674.5</v>
      </c>
      <c r="F55" s="14">
        <f>SUM(F56:F57)</f>
        <v>1644.43</v>
      </c>
      <c r="G55" s="14">
        <f>SUM(G56:G57)</f>
        <v>1.15</v>
      </c>
      <c r="H55" s="52">
        <f t="shared" si="1"/>
        <v>98.13556285458345</v>
      </c>
      <c r="I55" s="30">
        <f>SUM(I56:I57)</f>
        <v>1643.28</v>
      </c>
    </row>
    <row r="56" spans="1:9" ht="18.75" customHeight="1">
      <c r="A56" s="88"/>
      <c r="B56" s="8" t="s">
        <v>5</v>
      </c>
      <c r="C56" s="21" t="s">
        <v>42</v>
      </c>
      <c r="D56" s="21" t="s">
        <v>43</v>
      </c>
      <c r="E56" s="13">
        <v>1674.5</v>
      </c>
      <c r="F56" s="13">
        <v>1644.43</v>
      </c>
      <c r="G56" s="52">
        <v>1.15</v>
      </c>
      <c r="H56" s="52">
        <f t="shared" si="1"/>
        <v>98.13556285458345</v>
      </c>
      <c r="I56" s="79">
        <f>F56-G56</f>
        <v>1643.28</v>
      </c>
    </row>
    <row r="57" spans="1:9" ht="24.75" customHeight="1">
      <c r="A57" s="89"/>
      <c r="B57" s="8" t="s">
        <v>6</v>
      </c>
      <c r="C57" s="57"/>
      <c r="D57" s="58"/>
      <c r="E57" s="13"/>
      <c r="F57" s="12"/>
      <c r="G57" s="52"/>
      <c r="H57" s="52"/>
      <c r="I57" s="38"/>
    </row>
    <row r="58" spans="1:9" ht="78.75" customHeight="1">
      <c r="A58" s="90" t="s">
        <v>165</v>
      </c>
      <c r="B58" s="29" t="s">
        <v>4</v>
      </c>
      <c r="C58" s="59"/>
      <c r="D58" s="60"/>
      <c r="E58" s="30">
        <f>SUM(E59:E60)</f>
        <v>79.8</v>
      </c>
      <c r="F58" s="30">
        <f>SUM(F59:F60)</f>
        <v>79.72</v>
      </c>
      <c r="G58" s="30">
        <f>SUM(G59:G60)</f>
        <v>0</v>
      </c>
      <c r="H58" s="52">
        <f t="shared" si="1"/>
        <v>99.8997493734336</v>
      </c>
      <c r="I58" s="30">
        <f>SUM(I59:I60)</f>
        <v>79.72</v>
      </c>
    </row>
    <row r="59" spans="1:9" ht="23.25" customHeight="1">
      <c r="A59" s="91"/>
      <c r="B59" s="29" t="s">
        <v>5</v>
      </c>
      <c r="C59" s="33" t="s">
        <v>44</v>
      </c>
      <c r="D59" s="33" t="s">
        <v>81</v>
      </c>
      <c r="E59" s="31">
        <v>79.8</v>
      </c>
      <c r="F59" s="31">
        <v>79.72</v>
      </c>
      <c r="G59" s="52">
        <v>0</v>
      </c>
      <c r="H59" s="52">
        <f t="shared" si="1"/>
        <v>99.8997493734336</v>
      </c>
      <c r="I59" s="79">
        <f>F59-G59</f>
        <v>79.72</v>
      </c>
    </row>
    <row r="60" spans="1:9" ht="30" customHeight="1">
      <c r="A60" s="92"/>
      <c r="B60" s="29" t="s">
        <v>6</v>
      </c>
      <c r="C60" s="59"/>
      <c r="D60" s="60"/>
      <c r="E60" s="31"/>
      <c r="F60" s="35"/>
      <c r="G60" s="52"/>
      <c r="H60" s="52"/>
      <c r="I60" s="38"/>
    </row>
    <row r="61" spans="1:9" ht="30" customHeight="1">
      <c r="A61" s="87" t="s">
        <v>117</v>
      </c>
      <c r="B61" s="8" t="s">
        <v>4</v>
      </c>
      <c r="C61" s="57"/>
      <c r="D61" s="58"/>
      <c r="E61" s="14">
        <f>SUM(E62:E63)</f>
        <v>25739</v>
      </c>
      <c r="F61" s="14">
        <f>SUM(F62:F63)</f>
        <v>25579.91</v>
      </c>
      <c r="G61" s="14">
        <f>SUM(G62:G63)</f>
        <v>0.88</v>
      </c>
      <c r="H61" s="52">
        <f t="shared" si="1"/>
        <v>99.37849178289756</v>
      </c>
      <c r="I61" s="30">
        <f>SUM(I62:I63)</f>
        <v>25579.03</v>
      </c>
    </row>
    <row r="62" spans="1:10" ht="18.75" customHeight="1">
      <c r="A62" s="88"/>
      <c r="B62" s="8" t="s">
        <v>5</v>
      </c>
      <c r="C62" s="21" t="s">
        <v>45</v>
      </c>
      <c r="D62" s="21" t="s">
        <v>46</v>
      </c>
      <c r="E62" s="13">
        <v>25739</v>
      </c>
      <c r="F62" s="13">
        <v>25579.91</v>
      </c>
      <c r="G62" s="52">
        <v>0.88</v>
      </c>
      <c r="H62" s="52">
        <f t="shared" si="1"/>
        <v>99.37849178289756</v>
      </c>
      <c r="I62" s="79">
        <f>F62-G62</f>
        <v>25579.03</v>
      </c>
      <c r="J62">
        <v>25579.04</v>
      </c>
    </row>
    <row r="63" spans="1:9" ht="32.25" customHeight="1">
      <c r="A63" s="89"/>
      <c r="B63" s="8" t="s">
        <v>6</v>
      </c>
      <c r="C63" s="57"/>
      <c r="D63" s="58"/>
      <c r="E63" s="13"/>
      <c r="F63" s="12"/>
      <c r="G63" s="52"/>
      <c r="H63" s="52"/>
      <c r="I63" s="38"/>
    </row>
    <row r="64" spans="1:9" ht="18.75" customHeight="1">
      <c r="A64" s="108" t="s">
        <v>118</v>
      </c>
      <c r="B64" s="8" t="s">
        <v>4</v>
      </c>
      <c r="C64" s="57"/>
      <c r="D64" s="58"/>
      <c r="E64" s="14">
        <f>SUM(E65:E66)</f>
        <v>15629.5</v>
      </c>
      <c r="F64" s="14">
        <f>SUM(F65:F66)</f>
        <v>15448.11</v>
      </c>
      <c r="G64" s="14">
        <f>SUM(G65:G66)</f>
        <v>8.74</v>
      </c>
      <c r="H64" s="52">
        <f t="shared" si="1"/>
        <v>98.78351834671615</v>
      </c>
      <c r="I64" s="30">
        <f>SUM(I65:I66)</f>
        <v>15439.37</v>
      </c>
    </row>
    <row r="65" spans="1:10" ht="18.75" customHeight="1">
      <c r="A65" s="88"/>
      <c r="B65" s="8" t="s">
        <v>5</v>
      </c>
      <c r="C65" s="21" t="s">
        <v>168</v>
      </c>
      <c r="D65" s="21" t="s">
        <v>192</v>
      </c>
      <c r="E65" s="13">
        <v>15629.5</v>
      </c>
      <c r="F65" s="13">
        <v>15448.11</v>
      </c>
      <c r="G65" s="52">
        <v>8.74</v>
      </c>
      <c r="H65" s="52">
        <f t="shared" si="1"/>
        <v>98.78351834671615</v>
      </c>
      <c r="I65" s="79">
        <f>F65-G65</f>
        <v>15439.37</v>
      </c>
      <c r="J65">
        <v>15439.37</v>
      </c>
    </row>
    <row r="66" spans="1:9" ht="30" customHeight="1">
      <c r="A66" s="89"/>
      <c r="B66" s="8" t="s">
        <v>6</v>
      </c>
      <c r="C66" s="57"/>
      <c r="D66" s="58"/>
      <c r="E66" s="13"/>
      <c r="F66" s="12"/>
      <c r="G66" s="52"/>
      <c r="H66" s="52"/>
      <c r="I66" s="38"/>
    </row>
    <row r="67" spans="1:9" ht="49.5" customHeight="1">
      <c r="A67" s="87" t="s">
        <v>193</v>
      </c>
      <c r="B67" s="8" t="s">
        <v>4</v>
      </c>
      <c r="C67" s="57"/>
      <c r="D67" s="58"/>
      <c r="E67" s="14">
        <f>SUM(E68:E69)</f>
        <v>3333683</v>
      </c>
      <c r="F67" s="14">
        <f>SUM(F68:F69)</f>
        <v>3316515.33</v>
      </c>
      <c r="G67" s="14">
        <f>SUM(G68:G69)</f>
        <v>226.31</v>
      </c>
      <c r="H67" s="52">
        <f t="shared" si="1"/>
        <v>99.47823533311355</v>
      </c>
      <c r="I67" s="30">
        <f>SUM(I68:I69)</f>
        <v>3316289.02</v>
      </c>
    </row>
    <row r="68" spans="1:10" ht="18.75" customHeight="1">
      <c r="A68" s="88"/>
      <c r="B68" s="8" t="s">
        <v>5</v>
      </c>
      <c r="C68" s="21" t="s">
        <v>47</v>
      </c>
      <c r="D68" s="21" t="s">
        <v>48</v>
      </c>
      <c r="E68" s="13">
        <v>3333683</v>
      </c>
      <c r="F68" s="13">
        <v>3316515.33</v>
      </c>
      <c r="G68" s="52">
        <v>226.31</v>
      </c>
      <c r="H68" s="52">
        <f t="shared" si="1"/>
        <v>99.47823533311355</v>
      </c>
      <c r="I68" s="79">
        <f>F68-G68</f>
        <v>3316289.02</v>
      </c>
      <c r="J68">
        <v>3316289.02</v>
      </c>
    </row>
    <row r="69" spans="1:9" ht="38.25" customHeight="1">
      <c r="A69" s="89"/>
      <c r="B69" s="8" t="s">
        <v>6</v>
      </c>
      <c r="C69" s="57"/>
      <c r="D69" s="58"/>
      <c r="E69" s="13"/>
      <c r="F69" s="12"/>
      <c r="G69" s="52"/>
      <c r="H69" s="52"/>
      <c r="I69" s="38"/>
    </row>
    <row r="70" spans="1:9" ht="30" customHeight="1">
      <c r="A70" s="96" t="s">
        <v>119</v>
      </c>
      <c r="B70" s="29" t="s">
        <v>4</v>
      </c>
      <c r="C70" s="59"/>
      <c r="D70" s="60"/>
      <c r="E70" s="30">
        <f>SUM(E71:E72)</f>
        <v>47093</v>
      </c>
      <c r="F70" s="30">
        <f>SUM(F71:F72)</f>
        <v>45701.86</v>
      </c>
      <c r="G70" s="30">
        <f>SUM(G71:G72)</f>
        <v>133.58</v>
      </c>
      <c r="H70" s="52">
        <f t="shared" si="1"/>
        <v>96.76232136410931</v>
      </c>
      <c r="I70" s="30">
        <f>SUM(I71:I72)</f>
        <v>45568.28</v>
      </c>
    </row>
    <row r="71" spans="1:10" ht="18.75" customHeight="1">
      <c r="A71" s="91"/>
      <c r="B71" s="29" t="s">
        <v>5</v>
      </c>
      <c r="C71" s="33" t="s">
        <v>49</v>
      </c>
      <c r="D71" s="33" t="s">
        <v>82</v>
      </c>
      <c r="E71" s="31">
        <v>47093</v>
      </c>
      <c r="F71" s="31">
        <v>45701.86</v>
      </c>
      <c r="G71" s="52">
        <v>133.58</v>
      </c>
      <c r="H71" s="52">
        <f t="shared" si="1"/>
        <v>96.76232136410931</v>
      </c>
      <c r="I71" s="79">
        <f>F71-G71</f>
        <v>45568.28</v>
      </c>
      <c r="J71">
        <v>45568.28</v>
      </c>
    </row>
    <row r="72" spans="1:9" ht="27.75" customHeight="1">
      <c r="A72" s="92"/>
      <c r="B72" s="29" t="s">
        <v>6</v>
      </c>
      <c r="C72" s="59"/>
      <c r="D72" s="60"/>
      <c r="E72" s="31"/>
      <c r="F72" s="35"/>
      <c r="G72" s="52"/>
      <c r="H72" s="52"/>
      <c r="I72" s="38"/>
    </row>
    <row r="73" spans="1:9" ht="24" customHeight="1">
      <c r="A73" s="108" t="s">
        <v>120</v>
      </c>
      <c r="B73" s="8" t="s">
        <v>4</v>
      </c>
      <c r="C73" s="57"/>
      <c r="D73" s="58"/>
      <c r="E73" s="14">
        <f>SUM(E74:E75)</f>
        <v>3999.3</v>
      </c>
      <c r="F73" s="14">
        <f>SUM(F74:F75)</f>
        <v>3999.24</v>
      </c>
      <c r="G73" s="14">
        <f>SUM(G74:G75)</f>
        <v>0</v>
      </c>
      <c r="H73" s="52">
        <f t="shared" si="1"/>
        <v>99.99849973745405</v>
      </c>
      <c r="I73" s="30">
        <f>SUM(I74:I75)</f>
        <v>3999.24</v>
      </c>
    </row>
    <row r="74" spans="1:9" ht="18.75" customHeight="1">
      <c r="A74" s="88"/>
      <c r="B74" s="8" t="s">
        <v>5</v>
      </c>
      <c r="C74" s="21" t="s">
        <v>50</v>
      </c>
      <c r="D74" s="53"/>
      <c r="E74" s="13">
        <v>3999.3</v>
      </c>
      <c r="F74" s="13">
        <v>3999.24</v>
      </c>
      <c r="G74" s="52">
        <v>0</v>
      </c>
      <c r="H74" s="52">
        <f t="shared" si="1"/>
        <v>99.99849973745405</v>
      </c>
      <c r="I74" s="79">
        <f>F74-G74</f>
        <v>3999.24</v>
      </c>
    </row>
    <row r="75" spans="1:9" ht="24" customHeight="1">
      <c r="A75" s="89"/>
      <c r="B75" s="8" t="s">
        <v>6</v>
      </c>
      <c r="C75" s="57"/>
      <c r="D75" s="58"/>
      <c r="E75" s="13"/>
      <c r="F75" s="13"/>
      <c r="G75" s="52"/>
      <c r="H75" s="52"/>
      <c r="I75" s="38"/>
    </row>
    <row r="76" spans="1:9" ht="24.75" customHeight="1">
      <c r="A76" s="108" t="s">
        <v>122</v>
      </c>
      <c r="B76" s="8" t="s">
        <v>4</v>
      </c>
      <c r="C76" s="57"/>
      <c r="D76" s="58"/>
      <c r="E76" s="14">
        <f>SUM(E77:E78)</f>
        <v>2640</v>
      </c>
      <c r="F76" s="14">
        <f>SUM(F77:F78)</f>
        <v>2624.59</v>
      </c>
      <c r="G76" s="14">
        <f>SUM(G77:G78)</f>
        <v>0</v>
      </c>
      <c r="H76" s="52">
        <f aca="true" t="shared" si="2" ref="H76:H139">((F76-G76)/E76)*100</f>
        <v>99.41628787878788</v>
      </c>
      <c r="I76" s="30">
        <f>SUM(I77:I78)</f>
        <v>2624.59</v>
      </c>
    </row>
    <row r="77" spans="1:9" ht="18.75" customHeight="1">
      <c r="A77" s="88"/>
      <c r="B77" s="8" t="s">
        <v>5</v>
      </c>
      <c r="C77" s="21" t="s">
        <v>99</v>
      </c>
      <c r="D77" s="53"/>
      <c r="E77" s="13">
        <v>2640</v>
      </c>
      <c r="F77" s="13">
        <v>2624.59</v>
      </c>
      <c r="G77" s="52">
        <v>0</v>
      </c>
      <c r="H77" s="52">
        <f t="shared" si="2"/>
        <v>99.41628787878788</v>
      </c>
      <c r="I77" s="79">
        <f>F77-G77</f>
        <v>2624.59</v>
      </c>
    </row>
    <row r="78" spans="1:9" ht="22.5" customHeight="1">
      <c r="A78" s="89"/>
      <c r="B78" s="8" t="s">
        <v>6</v>
      </c>
      <c r="C78" s="57"/>
      <c r="D78" s="58"/>
      <c r="E78" s="14"/>
      <c r="F78" s="14"/>
      <c r="G78" s="52"/>
      <c r="H78" s="52"/>
      <c r="I78" s="38"/>
    </row>
    <row r="79" spans="1:9" ht="21.75" customHeight="1">
      <c r="A79" s="96" t="s">
        <v>121</v>
      </c>
      <c r="B79" s="29" t="s">
        <v>4</v>
      </c>
      <c r="C79" s="59"/>
      <c r="D79" s="60"/>
      <c r="E79" s="30">
        <f>SUM(E80:E81)</f>
        <v>57.8</v>
      </c>
      <c r="F79" s="30">
        <f>SUM(F80:F81)</f>
        <v>57.66</v>
      </c>
      <c r="G79" s="30">
        <f>SUM(G80:G81)</f>
        <v>0</v>
      </c>
      <c r="H79" s="52">
        <f t="shared" si="2"/>
        <v>99.75778546712803</v>
      </c>
      <c r="I79" s="30">
        <f>SUM(I80:I81)</f>
        <v>57.66</v>
      </c>
    </row>
    <row r="80" spans="1:9" ht="18.75" customHeight="1">
      <c r="A80" s="91"/>
      <c r="B80" s="29" t="s">
        <v>5</v>
      </c>
      <c r="C80" s="33" t="s">
        <v>51</v>
      </c>
      <c r="D80" s="61"/>
      <c r="E80" s="31">
        <v>57.8</v>
      </c>
      <c r="F80" s="31">
        <v>57.66</v>
      </c>
      <c r="G80" s="52">
        <v>0</v>
      </c>
      <c r="H80" s="52">
        <f t="shared" si="2"/>
        <v>99.75778546712803</v>
      </c>
      <c r="I80" s="79">
        <f>F80-G80</f>
        <v>57.66</v>
      </c>
    </row>
    <row r="81" spans="1:9" ht="18" customHeight="1">
      <c r="A81" s="92"/>
      <c r="B81" s="29" t="s">
        <v>6</v>
      </c>
      <c r="C81" s="59"/>
      <c r="D81" s="60"/>
      <c r="E81" s="31"/>
      <c r="F81" s="31"/>
      <c r="G81" s="52"/>
      <c r="H81" s="52"/>
      <c r="I81" s="38"/>
    </row>
    <row r="82" spans="1:9" ht="29.25" customHeight="1">
      <c r="A82" s="90" t="s">
        <v>156</v>
      </c>
      <c r="B82" s="29" t="s">
        <v>4</v>
      </c>
      <c r="C82" s="59"/>
      <c r="D82" s="60"/>
      <c r="E82" s="30">
        <f>SUM(E83:E84)</f>
        <v>149.5</v>
      </c>
      <c r="F82" s="30">
        <f>SUM(F83:F84)</f>
        <v>76.54</v>
      </c>
      <c r="G82" s="30">
        <f>SUM(G83:G84)</f>
        <v>0</v>
      </c>
      <c r="H82" s="52">
        <f t="shared" si="2"/>
        <v>51.19732441471573</v>
      </c>
      <c r="I82" s="30">
        <f>SUM(I83:I84)</f>
        <v>76.54</v>
      </c>
    </row>
    <row r="83" spans="1:9" ht="18.75" customHeight="1">
      <c r="A83" s="91"/>
      <c r="B83" s="29" t="s">
        <v>5</v>
      </c>
      <c r="C83" s="61"/>
      <c r="D83" s="60"/>
      <c r="E83" s="31"/>
      <c r="F83" s="31"/>
      <c r="G83" s="52"/>
      <c r="H83" s="52"/>
      <c r="I83" s="79">
        <f>F83-G83</f>
        <v>0</v>
      </c>
    </row>
    <row r="84" spans="1:9" ht="30" customHeight="1">
      <c r="A84" s="92"/>
      <c r="B84" s="29" t="s">
        <v>6</v>
      </c>
      <c r="C84" s="33" t="s">
        <v>52</v>
      </c>
      <c r="D84" s="34" t="s">
        <v>184</v>
      </c>
      <c r="E84" s="31">
        <v>149.5</v>
      </c>
      <c r="F84" s="31">
        <v>76.54</v>
      </c>
      <c r="G84" s="52">
        <v>0</v>
      </c>
      <c r="H84" s="52">
        <f t="shared" si="2"/>
        <v>51.19732441471573</v>
      </c>
      <c r="I84" s="79">
        <f>F84-G84</f>
        <v>76.54</v>
      </c>
    </row>
    <row r="85" spans="1:9" ht="32.25" customHeight="1">
      <c r="A85" s="96" t="s">
        <v>123</v>
      </c>
      <c r="B85" s="29" t="s">
        <v>4</v>
      </c>
      <c r="C85" s="59"/>
      <c r="D85" s="60"/>
      <c r="E85" s="30">
        <f>SUM(E86:E87)</f>
        <v>1029.2</v>
      </c>
      <c r="F85" s="30">
        <f>SUM(F86:F87)</f>
        <v>1024.26</v>
      </c>
      <c r="G85" s="30">
        <f>SUM(G86:G87)</f>
        <v>0</v>
      </c>
      <c r="H85" s="52">
        <f t="shared" si="2"/>
        <v>99.52001554605519</v>
      </c>
      <c r="I85" s="30">
        <f>SUM(I86:I87)</f>
        <v>1024.26</v>
      </c>
    </row>
    <row r="86" spans="1:9" ht="18.75" customHeight="1">
      <c r="A86" s="91"/>
      <c r="B86" s="29" t="s">
        <v>5</v>
      </c>
      <c r="C86" s="61"/>
      <c r="D86" s="60"/>
      <c r="E86" s="31"/>
      <c r="F86" s="31"/>
      <c r="G86" s="52"/>
      <c r="H86" s="52"/>
      <c r="I86" s="79">
        <f>F86-G86</f>
        <v>0</v>
      </c>
    </row>
    <row r="87" spans="1:9" ht="28.5" customHeight="1">
      <c r="A87" s="92"/>
      <c r="B87" s="29" t="s">
        <v>6</v>
      </c>
      <c r="C87" s="33" t="s">
        <v>53</v>
      </c>
      <c r="D87" s="34" t="s">
        <v>187</v>
      </c>
      <c r="E87" s="31">
        <v>1029.2</v>
      </c>
      <c r="F87" s="31">
        <v>1024.26</v>
      </c>
      <c r="G87" s="52">
        <v>0</v>
      </c>
      <c r="H87" s="52">
        <f t="shared" si="2"/>
        <v>99.52001554605519</v>
      </c>
      <c r="I87" s="79">
        <f>F87-G87</f>
        <v>1024.26</v>
      </c>
    </row>
    <row r="88" spans="1:9" ht="48.75" customHeight="1">
      <c r="A88" s="96" t="s">
        <v>124</v>
      </c>
      <c r="B88" s="29" t="s">
        <v>4</v>
      </c>
      <c r="C88" s="59"/>
      <c r="D88" s="60"/>
      <c r="E88" s="30">
        <f>SUM(E89:E90)</f>
        <v>115.4</v>
      </c>
      <c r="F88" s="30">
        <f>SUM(F89:F90)</f>
        <v>15.58</v>
      </c>
      <c r="G88" s="30">
        <f>SUM(G89:G90)</f>
        <v>0</v>
      </c>
      <c r="H88" s="52">
        <f t="shared" si="2"/>
        <v>13.500866551126517</v>
      </c>
      <c r="I88" s="30">
        <f>SUM(I89:I90)</f>
        <v>15.58</v>
      </c>
    </row>
    <row r="89" spans="1:9" ht="34.5" customHeight="1">
      <c r="A89" s="91"/>
      <c r="B89" s="29" t="s">
        <v>5</v>
      </c>
      <c r="C89" s="61"/>
      <c r="D89" s="60"/>
      <c r="E89" s="31"/>
      <c r="F89" s="31"/>
      <c r="G89" s="52"/>
      <c r="H89" s="52"/>
      <c r="I89" s="79">
        <f>F89-G89</f>
        <v>0</v>
      </c>
    </row>
    <row r="90" spans="1:9" ht="84.75" customHeight="1">
      <c r="A90" s="92"/>
      <c r="B90" s="29" t="s">
        <v>6</v>
      </c>
      <c r="C90" s="33" t="s">
        <v>54</v>
      </c>
      <c r="D90" s="34" t="s">
        <v>189</v>
      </c>
      <c r="E90" s="31">
        <v>115.4</v>
      </c>
      <c r="F90" s="31">
        <v>15.58</v>
      </c>
      <c r="G90" s="52">
        <v>0</v>
      </c>
      <c r="H90" s="52">
        <f t="shared" si="2"/>
        <v>13.500866551126517</v>
      </c>
      <c r="I90" s="79">
        <f>F90-G90</f>
        <v>15.58</v>
      </c>
    </row>
    <row r="91" spans="1:9" ht="27" customHeight="1">
      <c r="A91" s="96" t="s">
        <v>125</v>
      </c>
      <c r="B91" s="29" t="s">
        <v>4</v>
      </c>
      <c r="C91" s="59"/>
      <c r="D91" s="60"/>
      <c r="E91" s="30">
        <f>SUM(E92:E93)</f>
        <v>27451.8</v>
      </c>
      <c r="F91" s="30">
        <f>SUM(F92:F93)</f>
        <v>25975.04</v>
      </c>
      <c r="G91" s="30">
        <f>SUM(G92:G93)</f>
        <v>0</v>
      </c>
      <c r="H91" s="52">
        <f t="shared" si="2"/>
        <v>94.62053490117223</v>
      </c>
      <c r="I91" s="30">
        <f>SUM(I92:I93)</f>
        <v>25975.04</v>
      </c>
    </row>
    <row r="92" spans="1:9" ht="18.75" customHeight="1">
      <c r="A92" s="91"/>
      <c r="B92" s="29" t="s">
        <v>5</v>
      </c>
      <c r="C92" s="59"/>
      <c r="D92" s="60"/>
      <c r="E92" s="31"/>
      <c r="F92" s="31"/>
      <c r="G92" s="52"/>
      <c r="H92" s="52"/>
      <c r="I92" s="79">
        <f>F92-G92</f>
        <v>0</v>
      </c>
    </row>
    <row r="93" spans="1:9" ht="45" customHeight="1">
      <c r="A93" s="92"/>
      <c r="B93" s="29" t="s">
        <v>6</v>
      </c>
      <c r="C93" s="33" t="s">
        <v>172</v>
      </c>
      <c r="D93" s="34" t="s">
        <v>186</v>
      </c>
      <c r="E93" s="31">
        <v>27451.8</v>
      </c>
      <c r="F93" s="31">
        <v>25975.04</v>
      </c>
      <c r="G93" s="52">
        <v>0</v>
      </c>
      <c r="H93" s="52">
        <f t="shared" si="2"/>
        <v>94.62053490117223</v>
      </c>
      <c r="I93" s="79">
        <f>F93-G93</f>
        <v>25975.04</v>
      </c>
    </row>
    <row r="94" spans="1:9" ht="27" customHeight="1">
      <c r="A94" s="96" t="s">
        <v>126</v>
      </c>
      <c r="B94" s="29" t="s">
        <v>4</v>
      </c>
      <c r="C94" s="59"/>
      <c r="D94" s="60"/>
      <c r="E94" s="30">
        <f>SUM(E95:E96)</f>
        <v>177062.76</v>
      </c>
      <c r="F94" s="30">
        <f>SUM(F95:F96)</f>
        <v>177019.77</v>
      </c>
      <c r="G94" s="30">
        <f>SUM(G95:G96)</f>
        <v>0</v>
      </c>
      <c r="H94" s="52">
        <f t="shared" si="2"/>
        <v>99.97572047335079</v>
      </c>
      <c r="I94" s="30">
        <f>SUM(I95:I96)</f>
        <v>177019.77</v>
      </c>
    </row>
    <row r="95" spans="1:9" ht="18.75" customHeight="1">
      <c r="A95" s="91"/>
      <c r="B95" s="29" t="s">
        <v>5</v>
      </c>
      <c r="C95" s="59"/>
      <c r="D95" s="60"/>
      <c r="E95" s="31"/>
      <c r="F95" s="31"/>
      <c r="G95" s="52"/>
      <c r="H95" s="52"/>
      <c r="I95" s="79">
        <f>F95-G95</f>
        <v>0</v>
      </c>
    </row>
    <row r="96" spans="1:9" ht="29.25" customHeight="1">
      <c r="A96" s="92"/>
      <c r="B96" s="29" t="s">
        <v>6</v>
      </c>
      <c r="C96" s="33" t="s">
        <v>55</v>
      </c>
      <c r="D96" s="34" t="s">
        <v>183</v>
      </c>
      <c r="E96" s="31">
        <v>177062.76</v>
      </c>
      <c r="F96" s="31">
        <v>177019.77</v>
      </c>
      <c r="G96" s="52">
        <v>0</v>
      </c>
      <c r="H96" s="52">
        <f t="shared" si="2"/>
        <v>99.97572047335079</v>
      </c>
      <c r="I96" s="79">
        <f>F96-G96</f>
        <v>177019.77</v>
      </c>
    </row>
    <row r="97" spans="1:9" ht="28.5" customHeight="1">
      <c r="A97" s="96" t="s">
        <v>127</v>
      </c>
      <c r="B97" s="29" t="s">
        <v>4</v>
      </c>
      <c r="C97" s="59"/>
      <c r="D97" s="60"/>
      <c r="E97" s="30">
        <f>SUM(E98:E99)</f>
        <v>1402808.5</v>
      </c>
      <c r="F97" s="30">
        <f>SUM(F98:F99)</f>
        <v>1379267.58</v>
      </c>
      <c r="G97" s="30">
        <f>SUM(G98:G99)</f>
        <v>670.28</v>
      </c>
      <c r="H97" s="52">
        <f t="shared" si="2"/>
        <v>98.27409086842573</v>
      </c>
      <c r="I97" s="30">
        <f>SUM(I98:I99)</f>
        <v>1378597.3</v>
      </c>
    </row>
    <row r="98" spans="1:9" ht="18.75" customHeight="1">
      <c r="A98" s="91"/>
      <c r="B98" s="29" t="s">
        <v>5</v>
      </c>
      <c r="C98" s="59"/>
      <c r="D98" s="60"/>
      <c r="E98" s="31"/>
      <c r="F98" s="31"/>
      <c r="G98" s="52"/>
      <c r="H98" s="52"/>
      <c r="I98" s="79">
        <f>F98-G98</f>
        <v>0</v>
      </c>
    </row>
    <row r="99" spans="1:10" ht="27" customHeight="1">
      <c r="A99" s="92"/>
      <c r="B99" s="29" t="s">
        <v>6</v>
      </c>
      <c r="C99" s="33" t="s">
        <v>56</v>
      </c>
      <c r="D99" s="34" t="s">
        <v>185</v>
      </c>
      <c r="E99" s="31">
        <v>1402808.5</v>
      </c>
      <c r="F99" s="31">
        <v>1379267.58</v>
      </c>
      <c r="G99" s="52">
        <v>670.28</v>
      </c>
      <c r="H99" s="52">
        <f t="shared" si="2"/>
        <v>98.27409086842573</v>
      </c>
      <c r="I99" s="79">
        <f>F99-G99</f>
        <v>1378597.3</v>
      </c>
      <c r="J99">
        <v>1378597.31</v>
      </c>
    </row>
    <row r="100" spans="1:9" ht="22.5" customHeight="1">
      <c r="A100" s="96" t="s">
        <v>128</v>
      </c>
      <c r="B100" s="29" t="s">
        <v>4</v>
      </c>
      <c r="C100" s="59"/>
      <c r="D100" s="60"/>
      <c r="E100" s="30">
        <f>SUM(E101:E102)</f>
        <v>671.8</v>
      </c>
      <c r="F100" s="30">
        <f>SUM(F101:F102)</f>
        <v>350.78</v>
      </c>
      <c r="G100" s="30">
        <f>SUM(G101:G102)</f>
        <v>0</v>
      </c>
      <c r="H100" s="52">
        <f t="shared" si="2"/>
        <v>52.21494492408455</v>
      </c>
      <c r="I100" s="30">
        <f>SUM(I101:I102)</f>
        <v>350.78</v>
      </c>
    </row>
    <row r="101" spans="1:9" ht="18.75" customHeight="1">
      <c r="A101" s="91"/>
      <c r="B101" s="29" t="s">
        <v>5</v>
      </c>
      <c r="C101" s="33" t="s">
        <v>167</v>
      </c>
      <c r="D101" s="60"/>
      <c r="E101" s="31">
        <v>671.8</v>
      </c>
      <c r="F101" s="31">
        <v>350.78</v>
      </c>
      <c r="G101" s="52">
        <v>0</v>
      </c>
      <c r="H101" s="52">
        <f t="shared" si="2"/>
        <v>52.21494492408455</v>
      </c>
      <c r="I101" s="79">
        <f>F101-G101</f>
        <v>350.78</v>
      </c>
    </row>
    <row r="102" spans="1:9" ht="22.5" customHeight="1">
      <c r="A102" s="92"/>
      <c r="B102" s="29" t="s">
        <v>6</v>
      </c>
      <c r="C102" s="61"/>
      <c r="D102" s="66"/>
      <c r="E102" s="31"/>
      <c r="F102" s="31"/>
      <c r="G102" s="52"/>
      <c r="H102" s="52"/>
      <c r="I102" s="79">
        <f>F102-G102</f>
        <v>0</v>
      </c>
    </row>
    <row r="103" spans="1:9" ht="42.75" customHeight="1">
      <c r="A103" s="90" t="s">
        <v>166</v>
      </c>
      <c r="B103" s="29" t="s">
        <v>4</v>
      </c>
      <c r="C103" s="59"/>
      <c r="D103" s="60"/>
      <c r="E103" s="30">
        <f>SUM(E104:E105)</f>
        <v>1463425</v>
      </c>
      <c r="F103" s="30">
        <f>SUM(F104:F105)</f>
        <v>1459828.33</v>
      </c>
      <c r="G103" s="30">
        <f>SUM(G104:G105)</f>
        <v>0</v>
      </c>
      <c r="H103" s="52">
        <f t="shared" si="2"/>
        <v>99.75422929087586</v>
      </c>
      <c r="I103" s="30">
        <f>SUM(I104:I105)</f>
        <v>1459828.33</v>
      </c>
    </row>
    <row r="104" spans="1:9" ht="18.75" customHeight="1">
      <c r="A104" s="91"/>
      <c r="B104" s="29" t="s">
        <v>5</v>
      </c>
      <c r="C104" s="59"/>
      <c r="D104" s="60"/>
      <c r="E104" s="31"/>
      <c r="F104" s="31"/>
      <c r="G104" s="52"/>
      <c r="H104" s="52"/>
      <c r="I104" s="79">
        <f>F104-G104</f>
        <v>0</v>
      </c>
    </row>
    <row r="105" spans="1:9" ht="54.75" customHeight="1">
      <c r="A105" s="92"/>
      <c r="B105" s="29" t="s">
        <v>6</v>
      </c>
      <c r="C105" s="33" t="s">
        <v>173</v>
      </c>
      <c r="D105" s="34" t="s">
        <v>188</v>
      </c>
      <c r="E105" s="31">
        <v>1463425</v>
      </c>
      <c r="F105" s="31">
        <v>1459828.33</v>
      </c>
      <c r="G105" s="52">
        <v>0</v>
      </c>
      <c r="H105" s="52">
        <f t="shared" si="2"/>
        <v>99.75422929087586</v>
      </c>
      <c r="I105" s="79">
        <f>F105-G105</f>
        <v>1459828.33</v>
      </c>
    </row>
    <row r="106" spans="1:9" ht="25.5" customHeight="1">
      <c r="A106" s="96" t="s">
        <v>16</v>
      </c>
      <c r="B106" s="29" t="s">
        <v>4</v>
      </c>
      <c r="C106" s="59"/>
      <c r="D106" s="60"/>
      <c r="E106" s="30">
        <f>SUM(E107:E108)</f>
        <v>49.97</v>
      </c>
      <c r="F106" s="30">
        <f>SUM(F107:F108)</f>
        <v>49.92</v>
      </c>
      <c r="G106" s="30">
        <f>SUM(G107:G108)</f>
        <v>0</v>
      </c>
      <c r="H106" s="52">
        <f t="shared" si="2"/>
        <v>99.8999399639784</v>
      </c>
      <c r="I106" s="30">
        <f>SUM(I107:I108)</f>
        <v>49.92</v>
      </c>
    </row>
    <row r="107" spans="1:9" ht="18.75" customHeight="1">
      <c r="A107" s="91"/>
      <c r="B107" s="29" t="s">
        <v>5</v>
      </c>
      <c r="C107" s="59"/>
      <c r="D107" s="60"/>
      <c r="E107" s="31"/>
      <c r="F107" s="31"/>
      <c r="G107" s="52"/>
      <c r="H107" s="52"/>
      <c r="I107" s="79">
        <f>F107-G107</f>
        <v>0</v>
      </c>
    </row>
    <row r="108" spans="1:9" ht="75.75" customHeight="1">
      <c r="A108" s="92"/>
      <c r="B108" s="32" t="s">
        <v>21</v>
      </c>
      <c r="C108" s="33" t="s">
        <v>57</v>
      </c>
      <c r="D108" s="33" t="s">
        <v>84</v>
      </c>
      <c r="E108" s="31">
        <v>49.97</v>
      </c>
      <c r="F108" s="31">
        <v>49.92</v>
      </c>
      <c r="G108" s="52">
        <v>0</v>
      </c>
      <c r="H108" s="52">
        <f t="shared" si="2"/>
        <v>99.8999399639784</v>
      </c>
      <c r="I108" s="79">
        <f>F108-G108</f>
        <v>49.92</v>
      </c>
    </row>
    <row r="109" spans="1:9" ht="18.75" customHeight="1">
      <c r="A109" s="96" t="s">
        <v>17</v>
      </c>
      <c r="B109" s="29" t="s">
        <v>4</v>
      </c>
      <c r="C109" s="59"/>
      <c r="D109" s="60"/>
      <c r="E109" s="30">
        <f>SUM(E110:E111)</f>
        <v>159</v>
      </c>
      <c r="F109" s="30">
        <f>SUM(F110:F111)</f>
        <v>154.2</v>
      </c>
      <c r="G109" s="30">
        <f>SUM(G110:G111)</f>
        <v>0</v>
      </c>
      <c r="H109" s="52">
        <f t="shared" si="2"/>
        <v>96.98113207547169</v>
      </c>
      <c r="I109" s="30">
        <f>SUM(I110:I111)</f>
        <v>154.2</v>
      </c>
    </row>
    <row r="110" spans="1:9" ht="18.75" customHeight="1">
      <c r="A110" s="91"/>
      <c r="B110" s="29" t="s">
        <v>5</v>
      </c>
      <c r="C110" s="59"/>
      <c r="D110" s="60"/>
      <c r="E110" s="31"/>
      <c r="F110" s="31"/>
      <c r="G110" s="52"/>
      <c r="H110" s="52"/>
      <c r="I110" s="79">
        <f>F110-G110</f>
        <v>0</v>
      </c>
    </row>
    <row r="111" spans="1:9" ht="75" customHeight="1">
      <c r="A111" s="92"/>
      <c r="B111" s="32" t="s">
        <v>21</v>
      </c>
      <c r="C111" s="33" t="s">
        <v>58</v>
      </c>
      <c r="D111" s="33" t="s">
        <v>85</v>
      </c>
      <c r="E111" s="31">
        <v>159</v>
      </c>
      <c r="F111" s="31">
        <v>154.2</v>
      </c>
      <c r="G111" s="52">
        <v>0</v>
      </c>
      <c r="H111" s="52">
        <f t="shared" si="2"/>
        <v>96.98113207547169</v>
      </c>
      <c r="I111" s="79">
        <f>F111-G111</f>
        <v>154.2</v>
      </c>
    </row>
    <row r="112" spans="1:9" ht="26.25" customHeight="1">
      <c r="A112" s="96" t="s">
        <v>15</v>
      </c>
      <c r="B112" s="29" t="s">
        <v>4</v>
      </c>
      <c r="C112" s="59"/>
      <c r="D112" s="60"/>
      <c r="E112" s="30">
        <f>SUM(E113:E114)</f>
        <v>16672.2</v>
      </c>
      <c r="F112" s="30">
        <f>SUM(F113:F114)</f>
        <v>16454.14</v>
      </c>
      <c r="G112" s="30">
        <f>SUM(G113:G114)</f>
        <v>0</v>
      </c>
      <c r="H112" s="52">
        <f t="shared" si="2"/>
        <v>98.69207423135519</v>
      </c>
      <c r="I112" s="30">
        <f>SUM(I113:I114)</f>
        <v>16454.14</v>
      </c>
    </row>
    <row r="113" spans="1:9" ht="21.75" customHeight="1">
      <c r="A113" s="91"/>
      <c r="B113" s="29" t="s">
        <v>5</v>
      </c>
      <c r="C113" s="59"/>
      <c r="D113" s="60"/>
      <c r="E113" s="31"/>
      <c r="F113" s="31"/>
      <c r="G113" s="52"/>
      <c r="H113" s="52"/>
      <c r="I113" s="79">
        <f>F113-G113</f>
        <v>0</v>
      </c>
    </row>
    <row r="114" spans="1:9" ht="21.75" customHeight="1">
      <c r="A114" s="92"/>
      <c r="B114" s="29" t="s">
        <v>6</v>
      </c>
      <c r="C114" s="33" t="s">
        <v>59</v>
      </c>
      <c r="D114" s="34" t="s">
        <v>182</v>
      </c>
      <c r="E114" s="31">
        <v>16672.2</v>
      </c>
      <c r="F114" s="31">
        <v>16454.14</v>
      </c>
      <c r="G114" s="52">
        <v>0</v>
      </c>
      <c r="H114" s="52">
        <f t="shared" si="2"/>
        <v>98.69207423135519</v>
      </c>
      <c r="I114" s="79">
        <f>F114-G114</f>
        <v>16454.14</v>
      </c>
    </row>
    <row r="115" spans="1:9" ht="21.75" customHeight="1">
      <c r="A115" s="96" t="s">
        <v>157</v>
      </c>
      <c r="B115" s="29" t="s">
        <v>4</v>
      </c>
      <c r="C115" s="59"/>
      <c r="D115" s="60"/>
      <c r="E115" s="30">
        <f>SUM(E116:E117)</f>
        <v>4800</v>
      </c>
      <c r="F115" s="30">
        <f>SUM(F116:F117)</f>
        <v>3600</v>
      </c>
      <c r="G115" s="30">
        <f>SUM(G116:G117)</f>
        <v>0</v>
      </c>
      <c r="H115" s="52">
        <f t="shared" si="2"/>
        <v>75</v>
      </c>
      <c r="I115" s="30">
        <f>SUM(I116:I117)</f>
        <v>3600</v>
      </c>
    </row>
    <row r="116" spans="1:9" ht="21.75" customHeight="1">
      <c r="A116" s="91"/>
      <c r="B116" s="29" t="s">
        <v>5</v>
      </c>
      <c r="C116" s="33" t="s">
        <v>97</v>
      </c>
      <c r="D116" s="60"/>
      <c r="E116" s="31">
        <v>4800</v>
      </c>
      <c r="F116" s="31">
        <v>3600</v>
      </c>
      <c r="G116" s="52">
        <v>0</v>
      </c>
      <c r="H116" s="52">
        <f t="shared" si="2"/>
        <v>75</v>
      </c>
      <c r="I116" s="79">
        <f>F116-G116</f>
        <v>3600</v>
      </c>
    </row>
    <row r="117" spans="1:9" ht="21.75" customHeight="1">
      <c r="A117" s="92"/>
      <c r="B117" s="29" t="s">
        <v>6</v>
      </c>
      <c r="C117" s="61"/>
      <c r="D117" s="67"/>
      <c r="E117" s="31"/>
      <c r="F117" s="31"/>
      <c r="G117" s="52"/>
      <c r="H117" s="52"/>
      <c r="I117" s="79">
        <f>F117-G117</f>
        <v>0</v>
      </c>
    </row>
    <row r="118" spans="1:9" ht="21.75" customHeight="1">
      <c r="A118" s="99" t="s">
        <v>129</v>
      </c>
      <c r="B118" s="44" t="s">
        <v>4</v>
      </c>
      <c r="C118" s="33" t="s">
        <v>169</v>
      </c>
      <c r="D118" s="68"/>
      <c r="E118" s="45">
        <f>SUM(E119:E120)</f>
        <v>2702702.4000000004</v>
      </c>
      <c r="F118" s="45">
        <f>SUM(F119:F120)</f>
        <v>2673476.42</v>
      </c>
      <c r="G118" s="45">
        <f>SUM(G119:G120)</f>
        <v>401.01</v>
      </c>
      <c r="H118" s="52">
        <f t="shared" si="2"/>
        <v>98.90380124722573</v>
      </c>
      <c r="I118" s="30">
        <f>SUM(I119:I120)</f>
        <v>2673075.41</v>
      </c>
    </row>
    <row r="119" spans="1:9" ht="21.75" customHeight="1">
      <c r="A119" s="100"/>
      <c r="B119" s="44" t="s">
        <v>5</v>
      </c>
      <c r="C119" s="76"/>
      <c r="D119" s="68"/>
      <c r="E119" s="46">
        <f aca="true" t="shared" si="3" ref="E119:G120">E122+E125+E128+E131</f>
        <v>1127155.2</v>
      </c>
      <c r="F119" s="46">
        <f t="shared" si="3"/>
        <v>1119532.3800000001</v>
      </c>
      <c r="G119" s="46">
        <f t="shared" si="3"/>
        <v>401.01</v>
      </c>
      <c r="H119" s="52">
        <f t="shared" si="2"/>
        <v>99.2881344113038</v>
      </c>
      <c r="I119" s="79">
        <f>F119-G119</f>
        <v>1119131.37</v>
      </c>
    </row>
    <row r="120" spans="1:9" ht="21.75" customHeight="1">
      <c r="A120" s="101"/>
      <c r="B120" s="44" t="s">
        <v>6</v>
      </c>
      <c r="C120" s="76"/>
      <c r="D120" s="68"/>
      <c r="E120" s="46">
        <f t="shared" si="3"/>
        <v>1575547.2000000002</v>
      </c>
      <c r="F120" s="46">
        <f t="shared" si="3"/>
        <v>1553944.04</v>
      </c>
      <c r="G120" s="46">
        <f t="shared" si="3"/>
        <v>0</v>
      </c>
      <c r="H120" s="52">
        <f t="shared" si="2"/>
        <v>98.62884717131926</v>
      </c>
      <c r="I120" s="79">
        <f>F120-G120</f>
        <v>1553944.04</v>
      </c>
    </row>
    <row r="121" spans="1:9" ht="21.75" customHeight="1">
      <c r="A121" s="84" t="s">
        <v>130</v>
      </c>
      <c r="B121" s="29" t="s">
        <v>4</v>
      </c>
      <c r="C121" s="61"/>
      <c r="D121" s="67"/>
      <c r="E121" s="30">
        <f>SUM(E122:E123)</f>
        <v>652608</v>
      </c>
      <c r="F121" s="30">
        <f>SUM(F122:F123)</f>
        <v>645059.9</v>
      </c>
      <c r="G121" s="30">
        <f>SUM(G122:G123)</f>
        <v>400.38</v>
      </c>
      <c r="H121" s="52">
        <f t="shared" si="2"/>
        <v>98.78204373835442</v>
      </c>
      <c r="I121" s="30">
        <f>SUM(I122:I123)</f>
        <v>644659.52</v>
      </c>
    </row>
    <row r="122" spans="1:9" ht="21.75" customHeight="1">
      <c r="A122" s="85"/>
      <c r="B122" s="29" t="s">
        <v>5</v>
      </c>
      <c r="C122" s="33" t="s">
        <v>170</v>
      </c>
      <c r="D122" s="33" t="s">
        <v>29</v>
      </c>
      <c r="E122" s="31">
        <f>8944+643664</f>
        <v>652608</v>
      </c>
      <c r="F122" s="31">
        <f>8942.89+636117.01</f>
        <v>645059.9</v>
      </c>
      <c r="G122" s="52">
        <v>400.38</v>
      </c>
      <c r="H122" s="52">
        <f t="shared" si="2"/>
        <v>98.78204373835442</v>
      </c>
      <c r="I122" s="79">
        <f>F122-G122</f>
        <v>644659.52</v>
      </c>
    </row>
    <row r="123" spans="1:9" ht="21.75" customHeight="1">
      <c r="A123" s="86"/>
      <c r="B123" s="29" t="s">
        <v>6</v>
      </c>
      <c r="C123" s="61"/>
      <c r="D123" s="67"/>
      <c r="E123" s="31"/>
      <c r="F123" s="31"/>
      <c r="G123" s="52"/>
      <c r="H123" s="52"/>
      <c r="I123" s="79">
        <f>F123-G123</f>
        <v>0</v>
      </c>
    </row>
    <row r="124" spans="1:9" ht="21.75" customHeight="1">
      <c r="A124" s="90" t="s">
        <v>131</v>
      </c>
      <c r="B124" s="29" t="s">
        <v>4</v>
      </c>
      <c r="C124" s="61"/>
      <c r="D124" s="67"/>
      <c r="E124" s="30">
        <f>SUM(E125:E126)</f>
        <v>291115</v>
      </c>
      <c r="F124" s="30">
        <f>SUM(F125:F126)</f>
        <v>291075.39</v>
      </c>
      <c r="G124" s="30">
        <f>SUM(G125:G126)</f>
        <v>0.63</v>
      </c>
      <c r="H124" s="52">
        <f t="shared" si="2"/>
        <v>99.98617728389125</v>
      </c>
      <c r="I124" s="30">
        <f>SUM(I125:I126)</f>
        <v>291074.76</v>
      </c>
    </row>
    <row r="125" spans="1:9" ht="21.75" customHeight="1">
      <c r="A125" s="117"/>
      <c r="B125" s="29" t="s">
        <v>5</v>
      </c>
      <c r="C125" s="33" t="s">
        <v>171</v>
      </c>
      <c r="D125" s="33" t="s">
        <v>83</v>
      </c>
      <c r="E125" s="31">
        <v>291115</v>
      </c>
      <c r="F125" s="31">
        <v>291075.39</v>
      </c>
      <c r="G125" s="52">
        <v>0.63</v>
      </c>
      <c r="H125" s="52">
        <f t="shared" si="2"/>
        <v>99.98617728389125</v>
      </c>
      <c r="I125" s="79">
        <f>F125-G125</f>
        <v>291074.76</v>
      </c>
    </row>
    <row r="126" spans="1:9" ht="21.75" customHeight="1">
      <c r="A126" s="118"/>
      <c r="B126" s="29" t="s">
        <v>6</v>
      </c>
      <c r="C126" s="61"/>
      <c r="D126" s="67"/>
      <c r="E126" s="31"/>
      <c r="F126" s="31"/>
      <c r="G126" s="52"/>
      <c r="H126" s="52"/>
      <c r="I126" s="79">
        <f>F126-G126</f>
        <v>0</v>
      </c>
    </row>
    <row r="127" spans="1:9" ht="21.75" customHeight="1">
      <c r="A127" s="84" t="s">
        <v>132</v>
      </c>
      <c r="B127" s="29" t="s">
        <v>4</v>
      </c>
      <c r="C127" s="61"/>
      <c r="D127" s="67"/>
      <c r="E127" s="30">
        <f>SUM(E128:E129)</f>
        <v>679966.3</v>
      </c>
      <c r="F127" s="30">
        <f>SUM(F128:F129)</f>
        <v>658534.56</v>
      </c>
      <c r="G127" s="30">
        <f>SUM(G128:G129)</f>
        <v>0</v>
      </c>
      <c r="H127" s="52">
        <f t="shared" si="2"/>
        <v>96.84811732581453</v>
      </c>
      <c r="I127" s="30">
        <f>SUM(I128:I129)</f>
        <v>658534.56</v>
      </c>
    </row>
    <row r="128" spans="1:9" ht="21.75" customHeight="1">
      <c r="A128" s="85"/>
      <c r="B128" s="29" t="s">
        <v>5</v>
      </c>
      <c r="C128" s="61"/>
      <c r="D128" s="67"/>
      <c r="E128" s="31"/>
      <c r="F128" s="31"/>
      <c r="G128" s="52"/>
      <c r="H128" s="52"/>
      <c r="I128" s="79">
        <f>F128-G128</f>
        <v>0</v>
      </c>
    </row>
    <row r="129" spans="1:9" ht="21.75" customHeight="1">
      <c r="A129" s="86"/>
      <c r="B129" s="29" t="s">
        <v>6</v>
      </c>
      <c r="C129" s="33" t="s">
        <v>176</v>
      </c>
      <c r="D129" s="34" t="s">
        <v>195</v>
      </c>
      <c r="E129" s="31">
        <v>679966.3</v>
      </c>
      <c r="F129" s="31">
        <v>658534.56</v>
      </c>
      <c r="G129" s="52">
        <v>0</v>
      </c>
      <c r="H129" s="52">
        <f t="shared" si="2"/>
        <v>96.84811732581453</v>
      </c>
      <c r="I129" s="79">
        <f>F129-G129</f>
        <v>658534.56</v>
      </c>
    </row>
    <row r="130" spans="1:9" ht="21.75" customHeight="1">
      <c r="A130" s="84" t="s">
        <v>14</v>
      </c>
      <c r="B130" s="29" t="s">
        <v>4</v>
      </c>
      <c r="C130" s="61"/>
      <c r="D130" s="67"/>
      <c r="E130" s="30">
        <f>SUM(E131:E132)</f>
        <v>1079013.1</v>
      </c>
      <c r="F130" s="30">
        <f>SUM(F131:F132)</f>
        <v>1078806.57</v>
      </c>
      <c r="G130" s="30">
        <f>SUM(G131:G132)</f>
        <v>0</v>
      </c>
      <c r="H130" s="52">
        <f t="shared" si="2"/>
        <v>99.98085936120701</v>
      </c>
      <c r="I130" s="30">
        <f>SUM(I131:I132)</f>
        <v>1078806.57</v>
      </c>
    </row>
    <row r="131" spans="1:9" ht="21.75" customHeight="1">
      <c r="A131" s="85"/>
      <c r="B131" s="29" t="s">
        <v>5</v>
      </c>
      <c r="C131" s="33" t="s">
        <v>175</v>
      </c>
      <c r="D131" s="34" t="s">
        <v>194</v>
      </c>
      <c r="E131" s="31">
        <v>183432.2</v>
      </c>
      <c r="F131" s="31">
        <v>183397.09</v>
      </c>
      <c r="G131" s="52">
        <v>0</v>
      </c>
      <c r="H131" s="52">
        <f t="shared" si="2"/>
        <v>99.98085941290569</v>
      </c>
      <c r="I131" s="79">
        <f>F131-G131</f>
        <v>183397.09</v>
      </c>
    </row>
    <row r="132" spans="1:9" ht="21.75" customHeight="1">
      <c r="A132" s="86"/>
      <c r="B132" s="29" t="s">
        <v>6</v>
      </c>
      <c r="C132" s="33" t="s">
        <v>175</v>
      </c>
      <c r="D132" s="34" t="s">
        <v>194</v>
      </c>
      <c r="E132" s="31">
        <v>895580.9</v>
      </c>
      <c r="F132" s="31">
        <v>895409.48</v>
      </c>
      <c r="G132" s="52">
        <v>0</v>
      </c>
      <c r="H132" s="52">
        <f t="shared" si="2"/>
        <v>99.98085935061812</v>
      </c>
      <c r="I132" s="79">
        <f>F132-G132</f>
        <v>895409.48</v>
      </c>
    </row>
    <row r="133" spans="1:9" ht="21.75" customHeight="1">
      <c r="A133" s="84" t="s">
        <v>14</v>
      </c>
      <c r="B133" s="29" t="s">
        <v>4</v>
      </c>
      <c r="C133" s="61"/>
      <c r="D133" s="67"/>
      <c r="E133" s="30">
        <f>SUM(E134:E135)</f>
        <v>5386</v>
      </c>
      <c r="F133" s="30">
        <f>SUM(F134:F135)</f>
        <v>5327.28</v>
      </c>
      <c r="G133" s="30">
        <f>SUM(G134:G135)</f>
        <v>0</v>
      </c>
      <c r="H133" s="52">
        <f t="shared" si="2"/>
        <v>98.90976606015596</v>
      </c>
      <c r="I133" s="30">
        <f>SUM(I134:I135)</f>
        <v>5327.28</v>
      </c>
    </row>
    <row r="134" spans="1:9" ht="21.75" customHeight="1">
      <c r="A134" s="85"/>
      <c r="B134" s="29" t="s">
        <v>5</v>
      </c>
      <c r="C134" s="33" t="s">
        <v>174</v>
      </c>
      <c r="D134" s="33" t="s">
        <v>191</v>
      </c>
      <c r="E134" s="31">
        <v>5386</v>
      </c>
      <c r="F134" s="31">
        <v>5327.28</v>
      </c>
      <c r="G134" s="52">
        <v>0</v>
      </c>
      <c r="H134" s="52">
        <f t="shared" si="2"/>
        <v>98.90976606015596</v>
      </c>
      <c r="I134" s="79">
        <f>F134-G134</f>
        <v>5327.28</v>
      </c>
    </row>
    <row r="135" spans="1:9" ht="21.75" customHeight="1">
      <c r="A135" s="86"/>
      <c r="B135" s="29" t="s">
        <v>6</v>
      </c>
      <c r="C135" s="61"/>
      <c r="D135" s="67"/>
      <c r="E135" s="31"/>
      <c r="F135" s="31"/>
      <c r="G135" s="52"/>
      <c r="H135" s="52"/>
      <c r="I135" s="79">
        <f>F135-G135</f>
        <v>0</v>
      </c>
    </row>
    <row r="136" spans="1:9" ht="18.75" customHeight="1">
      <c r="A136" s="102" t="s">
        <v>8</v>
      </c>
      <c r="B136" s="6" t="s">
        <v>4</v>
      </c>
      <c r="C136" s="21" t="s">
        <v>93</v>
      </c>
      <c r="D136" s="55"/>
      <c r="E136" s="16">
        <f>SUM(E137:E138)</f>
        <v>6271415.2</v>
      </c>
      <c r="F136" s="16">
        <f>SUM(F137:F138)</f>
        <v>6228666.080000001</v>
      </c>
      <c r="G136" s="16">
        <f>SUM(G137:G138)</f>
        <v>0</v>
      </c>
      <c r="H136" s="52">
        <f t="shared" si="2"/>
        <v>99.31834970837205</v>
      </c>
      <c r="I136" s="30">
        <f>SUM(I137:I138)</f>
        <v>6228666.080000001</v>
      </c>
    </row>
    <row r="137" spans="1:9" ht="29.25" customHeight="1">
      <c r="A137" s="103"/>
      <c r="B137" s="6" t="s">
        <v>5</v>
      </c>
      <c r="C137" s="56"/>
      <c r="D137" s="55"/>
      <c r="E137" s="16">
        <f>E143+E146+E152+E155+E140+E161+E149+E158</f>
        <v>6194377</v>
      </c>
      <c r="F137" s="16">
        <f>F143+F146+F152+F155+F140+F161+F149+F158</f>
        <v>6151770.140000001</v>
      </c>
      <c r="G137" s="16">
        <f>G143+G146+G152+G155+G140+G161+G149+G158</f>
        <v>0</v>
      </c>
      <c r="H137" s="52">
        <f t="shared" si="2"/>
        <v>99.31216876208859</v>
      </c>
      <c r="I137" s="79">
        <f>F137-G137</f>
        <v>6151770.140000001</v>
      </c>
    </row>
    <row r="138" spans="1:9" ht="32.25" customHeight="1">
      <c r="A138" s="103"/>
      <c r="B138" s="6" t="s">
        <v>6</v>
      </c>
      <c r="C138" s="56"/>
      <c r="D138" s="55"/>
      <c r="E138" s="16">
        <f>E144+E147+E153+E156+E141+E150+E162</f>
        <v>77038.2</v>
      </c>
      <c r="F138" s="16">
        <f>F144+F147+F153+F156+F141+F150+F162</f>
        <v>76895.94</v>
      </c>
      <c r="G138" s="16">
        <f>G144+G147+G153+G156+G141+G150+G162</f>
        <v>0</v>
      </c>
      <c r="H138" s="52">
        <f t="shared" si="2"/>
        <v>99.81533836460355</v>
      </c>
      <c r="I138" s="79">
        <f>F138-G138</f>
        <v>76895.94</v>
      </c>
    </row>
    <row r="139" spans="1:9" ht="26.25" customHeight="1">
      <c r="A139" s="87" t="s">
        <v>18</v>
      </c>
      <c r="B139" s="8" t="s">
        <v>4</v>
      </c>
      <c r="C139" s="57"/>
      <c r="D139" s="58"/>
      <c r="E139" s="14">
        <f>SUM(E140:E141)</f>
        <v>208.1</v>
      </c>
      <c r="F139" s="14">
        <f>SUM(F140:F141)</f>
        <v>200.86</v>
      </c>
      <c r="G139" s="14">
        <f>SUM(G140:G141)</f>
        <v>0</v>
      </c>
      <c r="H139" s="52">
        <f t="shared" si="2"/>
        <v>96.52090341182125</v>
      </c>
      <c r="I139" s="30">
        <f>SUM(I140:I141)</f>
        <v>200.86</v>
      </c>
    </row>
    <row r="140" spans="1:9" ht="18.75" customHeight="1">
      <c r="A140" s="88"/>
      <c r="B140" s="8" t="s">
        <v>5</v>
      </c>
      <c r="C140" s="21" t="s">
        <v>60</v>
      </c>
      <c r="D140" s="63"/>
      <c r="E140" s="13">
        <v>208.1</v>
      </c>
      <c r="F140" s="13">
        <v>200.86</v>
      </c>
      <c r="G140" s="52">
        <v>0</v>
      </c>
      <c r="H140" s="52">
        <f aca="true" t="shared" si="4" ref="H140:H203">((F140-G140)/E140)*100</f>
        <v>96.52090341182125</v>
      </c>
      <c r="I140" s="79">
        <f>F140-G140</f>
        <v>200.86</v>
      </c>
    </row>
    <row r="141" spans="1:9" ht="28.5" customHeight="1">
      <c r="A141" s="89"/>
      <c r="B141" s="8" t="s">
        <v>6</v>
      </c>
      <c r="C141" s="57"/>
      <c r="D141" s="58"/>
      <c r="E141" s="13"/>
      <c r="F141" s="13"/>
      <c r="G141" s="52"/>
      <c r="H141" s="52"/>
      <c r="I141" s="79">
        <f>F141-G141</f>
        <v>0</v>
      </c>
    </row>
    <row r="142" spans="1:9" ht="24.75" customHeight="1">
      <c r="A142" s="87" t="s">
        <v>133</v>
      </c>
      <c r="B142" s="8" t="s">
        <v>4</v>
      </c>
      <c r="C142" s="57"/>
      <c r="D142" s="58"/>
      <c r="E142" s="14">
        <f>SUM(E143:E144)</f>
        <v>4767623.4</v>
      </c>
      <c r="F142" s="14">
        <f>SUM(F143:F144)</f>
        <v>4727668.67</v>
      </c>
      <c r="G142" s="14">
        <f>SUM(G143:G144)</f>
        <v>0</v>
      </c>
      <c r="H142" s="52">
        <f t="shared" si="4"/>
        <v>99.16195708746626</v>
      </c>
      <c r="I142" s="30">
        <f>SUM(I143:I144)</f>
        <v>4727668.67</v>
      </c>
    </row>
    <row r="143" spans="1:9" ht="18.75" customHeight="1">
      <c r="A143" s="88"/>
      <c r="B143" s="8" t="s">
        <v>5</v>
      </c>
      <c r="C143" s="21" t="s">
        <v>61</v>
      </c>
      <c r="D143" s="21" t="s">
        <v>62</v>
      </c>
      <c r="E143" s="13">
        <v>4767623.4</v>
      </c>
      <c r="F143" s="13">
        <v>4727668.67</v>
      </c>
      <c r="G143" s="52">
        <v>0</v>
      </c>
      <c r="H143" s="52">
        <f t="shared" si="4"/>
        <v>99.16195708746626</v>
      </c>
      <c r="I143" s="79">
        <f>F143-G143</f>
        <v>4727668.67</v>
      </c>
    </row>
    <row r="144" spans="1:9" ht="26.25" customHeight="1">
      <c r="A144" s="89"/>
      <c r="B144" s="8" t="s">
        <v>6</v>
      </c>
      <c r="C144" s="57"/>
      <c r="D144" s="8"/>
      <c r="E144" s="13"/>
      <c r="F144" s="13"/>
      <c r="G144" s="52"/>
      <c r="H144" s="52"/>
      <c r="I144" s="79">
        <f>F144-G144</f>
        <v>0</v>
      </c>
    </row>
    <row r="145" spans="1:9" ht="23.25" customHeight="1">
      <c r="A145" s="87" t="s">
        <v>134</v>
      </c>
      <c r="B145" s="8" t="s">
        <v>4</v>
      </c>
      <c r="C145" s="57"/>
      <c r="D145" s="8"/>
      <c r="E145" s="14">
        <f>SUM(E146:E147)</f>
        <v>1423154.8</v>
      </c>
      <c r="F145" s="14">
        <f>SUM(F146:F147)</f>
        <v>1420535.75</v>
      </c>
      <c r="G145" s="14">
        <f>SUM(G146:G147)</f>
        <v>0</v>
      </c>
      <c r="H145" s="52">
        <f t="shared" si="4"/>
        <v>99.81596871963612</v>
      </c>
      <c r="I145" s="30">
        <f>SUM(I146:I147)</f>
        <v>1420535.75</v>
      </c>
    </row>
    <row r="146" spans="1:9" ht="18.75" customHeight="1">
      <c r="A146" s="88"/>
      <c r="B146" s="8" t="s">
        <v>5</v>
      </c>
      <c r="C146" s="21" t="s">
        <v>63</v>
      </c>
      <c r="D146" s="21" t="s">
        <v>64</v>
      </c>
      <c r="E146" s="17">
        <v>1423154.8</v>
      </c>
      <c r="F146" s="17">
        <v>1420535.75</v>
      </c>
      <c r="G146" s="52">
        <v>0</v>
      </c>
      <c r="H146" s="52">
        <f t="shared" si="4"/>
        <v>99.81596871963612</v>
      </c>
      <c r="I146" s="79">
        <f>F146-G146</f>
        <v>1420535.75</v>
      </c>
    </row>
    <row r="147" spans="1:9" ht="33.75" customHeight="1">
      <c r="A147" s="89"/>
      <c r="B147" s="8" t="s">
        <v>6</v>
      </c>
      <c r="C147" s="57"/>
      <c r="D147" s="58"/>
      <c r="E147" s="13"/>
      <c r="F147" s="13"/>
      <c r="G147" s="52"/>
      <c r="H147" s="52"/>
      <c r="I147" s="79">
        <f>F147-G147</f>
        <v>0</v>
      </c>
    </row>
    <row r="148" spans="1:9" ht="38.25" customHeight="1">
      <c r="A148" s="87" t="s">
        <v>135</v>
      </c>
      <c r="B148" s="8" t="s">
        <v>4</v>
      </c>
      <c r="C148" s="57"/>
      <c r="D148" s="58"/>
      <c r="E148" s="14">
        <f>SUM(E149:E150)</f>
        <v>48.6</v>
      </c>
      <c r="F148" s="14">
        <f>SUM(F149:F150)</f>
        <v>46.38</v>
      </c>
      <c r="G148" s="14">
        <f>SUM(G149:G150)</f>
        <v>0</v>
      </c>
      <c r="H148" s="52">
        <f t="shared" si="4"/>
        <v>95.4320987654321</v>
      </c>
      <c r="I148" s="30">
        <f>SUM(I149:I150)</f>
        <v>46.38</v>
      </c>
    </row>
    <row r="149" spans="1:9" ht="24.75" customHeight="1">
      <c r="A149" s="88"/>
      <c r="B149" s="8" t="s">
        <v>5</v>
      </c>
      <c r="C149" s="21" t="s">
        <v>65</v>
      </c>
      <c r="D149" s="69"/>
      <c r="E149" s="31">
        <v>48.6</v>
      </c>
      <c r="F149" s="13">
        <v>46.38</v>
      </c>
      <c r="G149" s="52">
        <v>0</v>
      </c>
      <c r="H149" s="52">
        <f t="shared" si="4"/>
        <v>95.4320987654321</v>
      </c>
      <c r="I149" s="79">
        <f>F149-G149</f>
        <v>46.38</v>
      </c>
    </row>
    <row r="150" spans="1:9" ht="29.25" customHeight="1">
      <c r="A150" s="89"/>
      <c r="B150" s="8" t="s">
        <v>6</v>
      </c>
      <c r="C150" s="53"/>
      <c r="D150" s="69"/>
      <c r="E150" s="31"/>
      <c r="F150" s="13"/>
      <c r="G150" s="52"/>
      <c r="H150" s="52"/>
      <c r="I150" s="79">
        <f>F150-G150</f>
        <v>0</v>
      </c>
    </row>
    <row r="151" spans="1:9" ht="35.25" customHeight="1">
      <c r="A151" s="87" t="s">
        <v>136</v>
      </c>
      <c r="B151" s="8" t="s">
        <v>4</v>
      </c>
      <c r="C151" s="57"/>
      <c r="D151" s="58"/>
      <c r="E151" s="14">
        <f>SUM(E152:E153)</f>
        <v>540</v>
      </c>
      <c r="F151" s="14">
        <f>SUM(F152:F153)</f>
        <v>531.67</v>
      </c>
      <c r="G151" s="14">
        <f>SUM(G152:G153)</f>
        <v>0</v>
      </c>
      <c r="H151" s="52">
        <f t="shared" si="4"/>
        <v>98.4574074074074</v>
      </c>
      <c r="I151" s="30">
        <f>SUM(I152:I153)</f>
        <v>531.67</v>
      </c>
    </row>
    <row r="152" spans="1:9" ht="26.25" customHeight="1">
      <c r="A152" s="88"/>
      <c r="B152" s="8" t="s">
        <v>5</v>
      </c>
      <c r="C152" s="21" t="s">
        <v>66</v>
      </c>
      <c r="D152" s="21" t="s">
        <v>67</v>
      </c>
      <c r="E152" s="13">
        <v>540</v>
      </c>
      <c r="F152" s="13">
        <v>531.67</v>
      </c>
      <c r="G152" s="52">
        <v>0</v>
      </c>
      <c r="H152" s="52">
        <f t="shared" si="4"/>
        <v>98.4574074074074</v>
      </c>
      <c r="I152" s="79">
        <f>F152-G152</f>
        <v>531.67</v>
      </c>
    </row>
    <row r="153" spans="1:9" ht="33" customHeight="1">
      <c r="A153" s="89"/>
      <c r="B153" s="8" t="s">
        <v>6</v>
      </c>
      <c r="C153" s="57"/>
      <c r="D153" s="58"/>
      <c r="E153" s="13"/>
      <c r="F153" s="13"/>
      <c r="G153" s="52"/>
      <c r="H153" s="52"/>
      <c r="I153" s="79">
        <f>F153-G153</f>
        <v>0</v>
      </c>
    </row>
    <row r="154" spans="1:9" ht="33" customHeight="1">
      <c r="A154" s="87" t="s">
        <v>19</v>
      </c>
      <c r="B154" s="8" t="s">
        <v>4</v>
      </c>
      <c r="C154" s="57"/>
      <c r="D154" s="58"/>
      <c r="E154" s="14">
        <f>SUM(E155:E156)</f>
        <v>406</v>
      </c>
      <c r="F154" s="14">
        <f>SUM(F155:F156)</f>
        <v>390.71</v>
      </c>
      <c r="G154" s="14">
        <f>SUM(G155:G156)</f>
        <v>0</v>
      </c>
      <c r="H154" s="52">
        <f t="shared" si="4"/>
        <v>96.23399014778325</v>
      </c>
      <c r="I154" s="30">
        <f>SUM(I155:I156)</f>
        <v>390.71</v>
      </c>
    </row>
    <row r="155" spans="1:9" ht="18.75" customHeight="1">
      <c r="A155" s="88"/>
      <c r="B155" s="8" t="s">
        <v>5</v>
      </c>
      <c r="C155" s="21" t="s">
        <v>68</v>
      </c>
      <c r="D155" s="53"/>
      <c r="E155" s="13">
        <v>406</v>
      </c>
      <c r="F155" s="13">
        <v>390.71</v>
      </c>
      <c r="G155" s="52">
        <v>0</v>
      </c>
      <c r="H155" s="52">
        <f t="shared" si="4"/>
        <v>96.23399014778325</v>
      </c>
      <c r="I155" s="79">
        <f>F155-G155</f>
        <v>390.71</v>
      </c>
    </row>
    <row r="156" spans="1:9" ht="30.75" customHeight="1">
      <c r="A156" s="89"/>
      <c r="B156" s="8" t="s">
        <v>6</v>
      </c>
      <c r="C156" s="57"/>
      <c r="D156" s="58"/>
      <c r="E156" s="13"/>
      <c r="F156" s="13"/>
      <c r="G156" s="52"/>
      <c r="H156" s="52"/>
      <c r="I156" s="79">
        <f>F156-G156</f>
        <v>0</v>
      </c>
    </row>
    <row r="157" spans="1:9" ht="28.5" customHeight="1">
      <c r="A157" s="120" t="s">
        <v>20</v>
      </c>
      <c r="B157" s="18" t="s">
        <v>4</v>
      </c>
      <c r="C157" s="70"/>
      <c r="D157" s="70"/>
      <c r="E157" s="24">
        <f>E159+E158</f>
        <v>1566.9</v>
      </c>
      <c r="F157" s="19">
        <f>F159+F158</f>
        <v>1566.9</v>
      </c>
      <c r="G157" s="80">
        <f>G159+G158</f>
        <v>0</v>
      </c>
      <c r="H157" s="52">
        <f t="shared" si="4"/>
        <v>100</v>
      </c>
      <c r="I157" s="30">
        <f>SUM(I158:I159)</f>
        <v>1566.9</v>
      </c>
    </row>
    <row r="158" spans="1:9" ht="32.25" customHeight="1">
      <c r="A158" s="121"/>
      <c r="B158" s="8" t="s">
        <v>5</v>
      </c>
      <c r="C158" s="21" t="s">
        <v>89</v>
      </c>
      <c r="D158" s="53"/>
      <c r="E158" s="25">
        <v>1566.9</v>
      </c>
      <c r="F158" s="27">
        <v>1566.9</v>
      </c>
      <c r="G158" s="52">
        <v>0</v>
      </c>
      <c r="H158" s="52">
        <f t="shared" si="4"/>
        <v>100</v>
      </c>
      <c r="I158" s="79">
        <f>F158-G158</f>
        <v>1566.9</v>
      </c>
    </row>
    <row r="159" spans="1:9" ht="44.25" customHeight="1">
      <c r="A159" s="122"/>
      <c r="B159" s="18" t="s">
        <v>6</v>
      </c>
      <c r="C159" s="53"/>
      <c r="D159" s="53"/>
      <c r="E159" s="26"/>
      <c r="F159" s="28"/>
      <c r="G159" s="52"/>
      <c r="H159" s="52"/>
      <c r="I159" s="79">
        <f>F159-G159</f>
        <v>0</v>
      </c>
    </row>
    <row r="160" spans="1:9" ht="20.25" customHeight="1">
      <c r="A160" s="119" t="s">
        <v>137</v>
      </c>
      <c r="B160" s="42" t="s">
        <v>4</v>
      </c>
      <c r="C160" s="21" t="s">
        <v>177</v>
      </c>
      <c r="D160" s="72"/>
      <c r="E160" s="16">
        <f>SUM(E161:E162)</f>
        <v>77867.4</v>
      </c>
      <c r="F160" s="16">
        <f>SUM(F161:F162)</f>
        <v>77725.14</v>
      </c>
      <c r="G160" s="16">
        <f>SUM(G161:G162)</f>
        <v>0</v>
      </c>
      <c r="H160" s="52">
        <f t="shared" si="4"/>
        <v>99.81730480278011</v>
      </c>
      <c r="I160" s="30">
        <f>SUM(I161:I162)</f>
        <v>77725.14</v>
      </c>
    </row>
    <row r="161" spans="1:9" ht="18.75" customHeight="1">
      <c r="A161" s="88"/>
      <c r="B161" s="42" t="s">
        <v>5</v>
      </c>
      <c r="C161" s="73"/>
      <c r="D161" s="72"/>
      <c r="E161" s="43">
        <f>E164+E167</f>
        <v>829.2</v>
      </c>
      <c r="F161" s="43">
        <f>F164+F167</f>
        <v>829.2</v>
      </c>
      <c r="G161" s="52">
        <v>0</v>
      </c>
      <c r="H161" s="52">
        <f t="shared" si="4"/>
        <v>100</v>
      </c>
      <c r="I161" s="79">
        <f>F161-G161</f>
        <v>829.2</v>
      </c>
    </row>
    <row r="162" spans="1:9" ht="25.5" customHeight="1">
      <c r="A162" s="89"/>
      <c r="B162" s="42" t="s">
        <v>6</v>
      </c>
      <c r="C162" s="71"/>
      <c r="D162" s="72"/>
      <c r="E162" s="43">
        <f>E165+E168</f>
        <v>77038.2</v>
      </c>
      <c r="F162" s="43">
        <f>F165+F168</f>
        <v>76895.94</v>
      </c>
      <c r="G162" s="52">
        <v>0</v>
      </c>
      <c r="H162" s="52">
        <f t="shared" si="4"/>
        <v>99.81533836460355</v>
      </c>
      <c r="I162" s="79">
        <f>F162-G162</f>
        <v>76895.94</v>
      </c>
    </row>
    <row r="163" spans="1:9" ht="27" customHeight="1">
      <c r="A163" s="87" t="s">
        <v>155</v>
      </c>
      <c r="B163" s="8" t="s">
        <v>4</v>
      </c>
      <c r="C163" s="57"/>
      <c r="D163" s="58"/>
      <c r="E163" s="14">
        <f>SUM(E164:E165)</f>
        <v>28432.2</v>
      </c>
      <c r="F163" s="14">
        <f>SUM(F164:F165)</f>
        <v>28289.97</v>
      </c>
      <c r="G163" s="14">
        <f>SUM(G164:G165)</f>
        <v>0</v>
      </c>
      <c r="H163" s="52">
        <f t="shared" si="4"/>
        <v>99.49975731740773</v>
      </c>
      <c r="I163" s="30">
        <f>SUM(I164:I165)</f>
        <v>28289.97</v>
      </c>
    </row>
    <row r="164" spans="1:9" ht="24.75" customHeight="1">
      <c r="A164" s="88"/>
      <c r="B164" s="8" t="s">
        <v>5</v>
      </c>
      <c r="C164" s="53"/>
      <c r="D164" s="58"/>
      <c r="E164" s="13"/>
      <c r="F164" s="13"/>
      <c r="G164" s="52"/>
      <c r="H164" s="52"/>
      <c r="I164" s="79">
        <f>F164-G164</f>
        <v>0</v>
      </c>
    </row>
    <row r="165" spans="1:9" ht="28.5" customHeight="1">
      <c r="A165" s="89"/>
      <c r="B165" s="8" t="s">
        <v>6</v>
      </c>
      <c r="C165" s="21" t="s">
        <v>179</v>
      </c>
      <c r="D165" s="48" t="s">
        <v>196</v>
      </c>
      <c r="E165" s="13">
        <v>28432.2</v>
      </c>
      <c r="F165" s="13">
        <v>28289.97</v>
      </c>
      <c r="G165" s="52">
        <v>0</v>
      </c>
      <c r="H165" s="52">
        <f t="shared" si="4"/>
        <v>99.49975731740773</v>
      </c>
      <c r="I165" s="79">
        <f>F165-G165</f>
        <v>28289.97</v>
      </c>
    </row>
    <row r="166" spans="1:9" ht="27" customHeight="1">
      <c r="A166" s="87" t="s">
        <v>154</v>
      </c>
      <c r="B166" s="8" t="s">
        <v>4</v>
      </c>
      <c r="C166" s="57"/>
      <c r="D166" s="8"/>
      <c r="E166" s="14">
        <f>SUM(E167:E168)</f>
        <v>49435.2</v>
      </c>
      <c r="F166" s="14">
        <f>SUM(F167:F168)</f>
        <v>49435.17</v>
      </c>
      <c r="G166" s="14">
        <f>SUM(G167:G168)</f>
        <v>0</v>
      </c>
      <c r="H166" s="52">
        <f t="shared" si="4"/>
        <v>99.99993931449656</v>
      </c>
      <c r="I166" s="30">
        <f>SUM(I167:I168)</f>
        <v>49435.17</v>
      </c>
    </row>
    <row r="167" spans="1:9" ht="24.75" customHeight="1">
      <c r="A167" s="88"/>
      <c r="B167" s="8" t="s">
        <v>5</v>
      </c>
      <c r="C167" s="21" t="s">
        <v>178</v>
      </c>
      <c r="D167" s="48" t="s">
        <v>197</v>
      </c>
      <c r="E167" s="13">
        <v>829.2</v>
      </c>
      <c r="F167" s="13">
        <v>829.2</v>
      </c>
      <c r="G167" s="52">
        <v>0</v>
      </c>
      <c r="H167" s="52">
        <f t="shared" si="4"/>
        <v>100</v>
      </c>
      <c r="I167" s="79">
        <f>F167-G167</f>
        <v>829.2</v>
      </c>
    </row>
    <row r="168" spans="1:9" ht="21" customHeight="1">
      <c r="A168" s="89"/>
      <c r="B168" s="8" t="s">
        <v>6</v>
      </c>
      <c r="C168" s="21" t="s">
        <v>178</v>
      </c>
      <c r="D168" s="48" t="s">
        <v>197</v>
      </c>
      <c r="E168" s="13">
        <v>48606</v>
      </c>
      <c r="F168" s="13">
        <v>48605.97</v>
      </c>
      <c r="G168" s="52">
        <v>0</v>
      </c>
      <c r="H168" s="52">
        <f t="shared" si="4"/>
        <v>99.99993827922479</v>
      </c>
      <c r="I168" s="79">
        <f>F168-G168</f>
        <v>48605.97</v>
      </c>
    </row>
    <row r="169" spans="1:9" ht="24.75" customHeight="1">
      <c r="A169" s="102" t="s">
        <v>9</v>
      </c>
      <c r="B169" s="6" t="s">
        <v>4</v>
      </c>
      <c r="C169" s="21" t="s">
        <v>94</v>
      </c>
      <c r="D169" s="55"/>
      <c r="E169" s="16">
        <f>SUM(E170:E171)</f>
        <v>55278.799999999996</v>
      </c>
      <c r="F169" s="16">
        <f>SUM(F170:F171)</f>
        <v>54930.92999999999</v>
      </c>
      <c r="G169" s="16">
        <f>SUM(G170:G171)</f>
        <v>0</v>
      </c>
      <c r="H169" s="52">
        <f t="shared" si="4"/>
        <v>99.37069907450957</v>
      </c>
      <c r="I169" s="30">
        <f>SUM(I170:I171)</f>
        <v>54930.92999999999</v>
      </c>
    </row>
    <row r="170" spans="1:9" ht="27" customHeight="1">
      <c r="A170" s="103"/>
      <c r="B170" s="6" t="s">
        <v>5</v>
      </c>
      <c r="C170" s="56"/>
      <c r="D170" s="55"/>
      <c r="E170" s="16">
        <f aca="true" t="shared" si="5" ref="E170:G171">E173+E176+E179+E182+E185+E188</f>
        <v>55278.799999999996</v>
      </c>
      <c r="F170" s="16">
        <f t="shared" si="5"/>
        <v>54930.92999999999</v>
      </c>
      <c r="G170" s="16">
        <f t="shared" si="5"/>
        <v>0</v>
      </c>
      <c r="H170" s="52">
        <f t="shared" si="4"/>
        <v>99.37069907450957</v>
      </c>
      <c r="I170" s="79">
        <f>F170-G170</f>
        <v>54930.92999999999</v>
      </c>
    </row>
    <row r="171" spans="1:9" ht="28.5" customHeight="1">
      <c r="A171" s="103"/>
      <c r="B171" s="6" t="s">
        <v>6</v>
      </c>
      <c r="C171" s="56"/>
      <c r="D171" s="55"/>
      <c r="E171" s="16">
        <f t="shared" si="5"/>
        <v>0</v>
      </c>
      <c r="F171" s="16">
        <f t="shared" si="5"/>
        <v>0</v>
      </c>
      <c r="G171" s="16">
        <f t="shared" si="5"/>
        <v>0</v>
      </c>
      <c r="H171" s="52"/>
      <c r="I171" s="79">
        <f>F171-G171</f>
        <v>0</v>
      </c>
    </row>
    <row r="172" spans="1:9" ht="24.75" customHeight="1">
      <c r="A172" s="87" t="s">
        <v>138</v>
      </c>
      <c r="B172" s="8" t="s">
        <v>4</v>
      </c>
      <c r="C172" s="53"/>
      <c r="D172" s="69"/>
      <c r="E172" s="14">
        <f>SUM(E173:E174)</f>
        <v>49001.7</v>
      </c>
      <c r="F172" s="14">
        <f>SUM(F173:F174)</f>
        <v>48654.68</v>
      </c>
      <c r="G172" s="14">
        <f>SUM(G173:G174)</f>
        <v>0</v>
      </c>
      <c r="H172" s="52">
        <f t="shared" si="4"/>
        <v>99.29182048786063</v>
      </c>
      <c r="I172" s="30">
        <f>SUM(I173:I174)</f>
        <v>48654.68</v>
      </c>
    </row>
    <row r="173" spans="1:9" ht="18.75" customHeight="1">
      <c r="A173" s="88"/>
      <c r="B173" s="8" t="s">
        <v>5</v>
      </c>
      <c r="C173" s="21" t="s">
        <v>69</v>
      </c>
      <c r="D173" s="69"/>
      <c r="E173" s="13">
        <f>37040.7+11961</f>
        <v>49001.7</v>
      </c>
      <c r="F173" s="13">
        <v>48654.68</v>
      </c>
      <c r="G173" s="52">
        <v>0</v>
      </c>
      <c r="H173" s="52">
        <f t="shared" si="4"/>
        <v>99.29182048786063</v>
      </c>
      <c r="I173" s="79">
        <f>F173-G173</f>
        <v>48654.68</v>
      </c>
    </row>
    <row r="174" spans="1:9" ht="27" customHeight="1">
      <c r="A174" s="89"/>
      <c r="B174" s="8" t="s">
        <v>6</v>
      </c>
      <c r="C174" s="53"/>
      <c r="D174" s="69"/>
      <c r="E174" s="13"/>
      <c r="F174" s="13"/>
      <c r="G174" s="52"/>
      <c r="H174" s="52"/>
      <c r="I174" s="79">
        <f>F174-G174</f>
        <v>0</v>
      </c>
    </row>
    <row r="175" spans="1:9" ht="23.25" customHeight="1">
      <c r="A175" s="87" t="s">
        <v>139</v>
      </c>
      <c r="B175" s="8" t="s">
        <v>4</v>
      </c>
      <c r="C175" s="53"/>
      <c r="D175" s="69"/>
      <c r="E175" s="14">
        <f>SUM(E176:E177)</f>
        <v>851.9</v>
      </c>
      <c r="F175" s="14">
        <f>SUM(F176:F177)</f>
        <v>851.77</v>
      </c>
      <c r="G175" s="14">
        <f>SUM(G176:G177)</f>
        <v>0</v>
      </c>
      <c r="H175" s="52">
        <f t="shared" si="4"/>
        <v>99.98473999295692</v>
      </c>
      <c r="I175" s="30">
        <f>SUM(I176:I177)</f>
        <v>851.77</v>
      </c>
    </row>
    <row r="176" spans="1:9" ht="18.75" customHeight="1">
      <c r="A176" s="88"/>
      <c r="B176" s="8" t="s">
        <v>5</v>
      </c>
      <c r="C176" s="21" t="s">
        <v>70</v>
      </c>
      <c r="D176" s="69"/>
      <c r="E176" s="13">
        <v>851.9</v>
      </c>
      <c r="F176" s="13">
        <v>851.77</v>
      </c>
      <c r="G176" s="52">
        <v>0</v>
      </c>
      <c r="H176" s="52">
        <f t="shared" si="4"/>
        <v>99.98473999295692</v>
      </c>
      <c r="I176" s="79">
        <f>F176-G176</f>
        <v>851.77</v>
      </c>
    </row>
    <row r="177" spans="1:9" ht="20.25" customHeight="1">
      <c r="A177" s="89"/>
      <c r="B177" s="8" t="s">
        <v>6</v>
      </c>
      <c r="C177" s="53"/>
      <c r="D177" s="69"/>
      <c r="E177" s="13"/>
      <c r="F177" s="13"/>
      <c r="G177" s="52"/>
      <c r="H177" s="52"/>
      <c r="I177" s="79">
        <f>F177-G177</f>
        <v>0</v>
      </c>
    </row>
    <row r="178" spans="1:9" ht="21.75" customHeight="1">
      <c r="A178" s="87" t="s">
        <v>140</v>
      </c>
      <c r="B178" s="8" t="s">
        <v>4</v>
      </c>
      <c r="C178" s="53"/>
      <c r="D178" s="69"/>
      <c r="E178" s="14">
        <f>SUM(E179:E180)</f>
        <v>3249.5</v>
      </c>
      <c r="F178" s="14">
        <f>SUM(F179:F180)</f>
        <v>3248.84</v>
      </c>
      <c r="G178" s="14">
        <f>SUM(G179:G180)</f>
        <v>0</v>
      </c>
      <c r="H178" s="52">
        <f t="shared" si="4"/>
        <v>99.97968918295122</v>
      </c>
      <c r="I178" s="30">
        <f>SUM(I179:I180)</f>
        <v>3248.84</v>
      </c>
    </row>
    <row r="179" spans="1:9" ht="18.75" customHeight="1">
      <c r="A179" s="88"/>
      <c r="B179" s="8" t="s">
        <v>5</v>
      </c>
      <c r="C179" s="21" t="s">
        <v>71</v>
      </c>
      <c r="D179" s="69"/>
      <c r="E179" s="13">
        <v>3249.5</v>
      </c>
      <c r="F179" s="13">
        <v>3248.84</v>
      </c>
      <c r="G179" s="52">
        <v>0</v>
      </c>
      <c r="H179" s="52">
        <f t="shared" si="4"/>
        <v>99.97968918295122</v>
      </c>
      <c r="I179" s="79">
        <f>F179-G179</f>
        <v>3248.84</v>
      </c>
    </row>
    <row r="180" spans="1:9" ht="19.5" customHeight="1">
      <c r="A180" s="89"/>
      <c r="B180" s="8" t="s">
        <v>6</v>
      </c>
      <c r="C180" s="53"/>
      <c r="D180" s="69"/>
      <c r="E180" s="13"/>
      <c r="F180" s="13"/>
      <c r="G180" s="52"/>
      <c r="H180" s="52"/>
      <c r="I180" s="79">
        <f>F180-G180</f>
        <v>0</v>
      </c>
    </row>
    <row r="181" spans="1:9" ht="24.75" customHeight="1">
      <c r="A181" s="87" t="s">
        <v>141</v>
      </c>
      <c r="B181" s="8" t="s">
        <v>4</v>
      </c>
      <c r="C181" s="53"/>
      <c r="D181" s="69"/>
      <c r="E181" s="14">
        <f>SUM(E182:E183)</f>
        <v>145.7</v>
      </c>
      <c r="F181" s="14">
        <f>SUM(F182:F183)</f>
        <v>145.64</v>
      </c>
      <c r="G181" s="14">
        <f>SUM(G182:G183)</f>
        <v>0</v>
      </c>
      <c r="H181" s="52">
        <f t="shared" si="4"/>
        <v>99.95881949210707</v>
      </c>
      <c r="I181" s="30">
        <f>SUM(I182:I183)</f>
        <v>145.64</v>
      </c>
    </row>
    <row r="182" spans="1:9" ht="22.5" customHeight="1">
      <c r="A182" s="126"/>
      <c r="B182" s="8" t="s">
        <v>5</v>
      </c>
      <c r="C182" s="21" t="s">
        <v>72</v>
      </c>
      <c r="D182" s="69"/>
      <c r="E182" s="13">
        <v>145.7</v>
      </c>
      <c r="F182" s="13">
        <v>145.64</v>
      </c>
      <c r="G182" s="52">
        <v>0</v>
      </c>
      <c r="H182" s="52">
        <f t="shared" si="4"/>
        <v>99.95881949210707</v>
      </c>
      <c r="I182" s="79">
        <f>F182-G182</f>
        <v>145.64</v>
      </c>
    </row>
    <row r="183" spans="1:9" ht="20.25" customHeight="1">
      <c r="A183" s="127"/>
      <c r="B183" s="8" t="s">
        <v>6</v>
      </c>
      <c r="C183" s="53"/>
      <c r="D183" s="69"/>
      <c r="E183" s="13"/>
      <c r="F183" s="13"/>
      <c r="G183" s="52"/>
      <c r="H183" s="52"/>
      <c r="I183" s="79">
        <f>F183-G183</f>
        <v>0</v>
      </c>
    </row>
    <row r="184" spans="1:9" ht="21.75" customHeight="1">
      <c r="A184" s="87" t="s">
        <v>142</v>
      </c>
      <c r="B184" s="8" t="s">
        <v>4</v>
      </c>
      <c r="C184" s="53"/>
      <c r="D184" s="69"/>
      <c r="E184" s="14">
        <f>SUM(E185:E186)</f>
        <v>2030</v>
      </c>
      <c r="F184" s="14">
        <f>SUM(F185:F186)</f>
        <v>2030</v>
      </c>
      <c r="G184" s="14">
        <f>SUM(G185:G186)</f>
        <v>0</v>
      </c>
      <c r="H184" s="52">
        <f t="shared" si="4"/>
        <v>100</v>
      </c>
      <c r="I184" s="30">
        <f>SUM(I185:I186)</f>
        <v>2030</v>
      </c>
    </row>
    <row r="185" spans="1:9" ht="18.75" customHeight="1">
      <c r="A185" s="126"/>
      <c r="B185" s="8" t="s">
        <v>5</v>
      </c>
      <c r="C185" s="21" t="s">
        <v>73</v>
      </c>
      <c r="D185" s="69"/>
      <c r="E185" s="13">
        <v>2030</v>
      </c>
      <c r="F185" s="13">
        <v>2030</v>
      </c>
      <c r="G185" s="52">
        <v>0</v>
      </c>
      <c r="H185" s="52">
        <f t="shared" si="4"/>
        <v>100</v>
      </c>
      <c r="I185" s="79">
        <f>F185-G185</f>
        <v>2030</v>
      </c>
    </row>
    <row r="186" spans="1:9" ht="19.5" customHeight="1">
      <c r="A186" s="127"/>
      <c r="B186" s="8" t="s">
        <v>6</v>
      </c>
      <c r="C186" s="53"/>
      <c r="D186" s="69"/>
      <c r="E186" s="13"/>
      <c r="F186" s="13"/>
      <c r="G186" s="52"/>
      <c r="H186" s="52"/>
      <c r="I186" s="79">
        <f>F186-G186</f>
        <v>0</v>
      </c>
    </row>
    <row r="187" spans="1:9" ht="23.25" customHeight="1">
      <c r="A187" s="87" t="s">
        <v>143</v>
      </c>
      <c r="B187" s="8" t="s">
        <v>4</v>
      </c>
      <c r="C187" s="53"/>
      <c r="D187" s="69"/>
      <c r="E187" s="14">
        <f>SUM(E188:E189)</f>
        <v>0</v>
      </c>
      <c r="F187" s="14">
        <f>SUM(F188:F189)</f>
        <v>0</v>
      </c>
      <c r="G187" s="14">
        <f>SUM(G188:G189)</f>
        <v>0</v>
      </c>
      <c r="H187" s="52"/>
      <c r="I187" s="30">
        <f>SUM(I188:I189)</f>
        <v>0</v>
      </c>
    </row>
    <row r="188" spans="1:9" ht="18.75" customHeight="1">
      <c r="A188" s="126"/>
      <c r="B188" s="8" t="s">
        <v>5</v>
      </c>
      <c r="C188" s="21" t="s">
        <v>74</v>
      </c>
      <c r="D188" s="69"/>
      <c r="E188" s="13">
        <v>0</v>
      </c>
      <c r="F188" s="13">
        <v>0</v>
      </c>
      <c r="G188" s="52">
        <v>0</v>
      </c>
      <c r="H188" s="52"/>
      <c r="I188" s="79">
        <f>F188-G188</f>
        <v>0</v>
      </c>
    </row>
    <row r="189" spans="1:9" ht="24" customHeight="1">
      <c r="A189" s="127"/>
      <c r="B189" s="8" t="s">
        <v>6</v>
      </c>
      <c r="C189" s="53"/>
      <c r="D189" s="69"/>
      <c r="E189" s="13"/>
      <c r="F189" s="13"/>
      <c r="G189" s="52"/>
      <c r="H189" s="52"/>
      <c r="I189" s="79">
        <f>F189-G189</f>
        <v>0</v>
      </c>
    </row>
    <row r="190" spans="1:9" ht="20.25" customHeight="1">
      <c r="A190" s="131" t="s">
        <v>144</v>
      </c>
      <c r="B190" s="6" t="s">
        <v>4</v>
      </c>
      <c r="C190" s="21" t="s">
        <v>95</v>
      </c>
      <c r="D190" s="74"/>
      <c r="E190" s="16">
        <f>SUM(E191:E192)</f>
        <v>1012996.8</v>
      </c>
      <c r="F190" s="16">
        <f>SUM(F191:F192)</f>
        <v>1006766.99</v>
      </c>
      <c r="G190" s="16">
        <f>SUM(G191:G192)</f>
        <v>51.43</v>
      </c>
      <c r="H190" s="52">
        <f t="shared" si="4"/>
        <v>99.37993486257804</v>
      </c>
      <c r="I190" s="30">
        <f>SUM(I191:I192)</f>
        <v>1006715.5599999999</v>
      </c>
    </row>
    <row r="191" spans="1:9" ht="22.5" customHeight="1">
      <c r="A191" s="132"/>
      <c r="B191" s="6" t="s">
        <v>5</v>
      </c>
      <c r="C191" s="75"/>
      <c r="D191" s="74"/>
      <c r="E191" s="16">
        <f>E194+E197+E200</f>
        <v>1012996.8</v>
      </c>
      <c r="F191" s="16">
        <f>F194+F197+F200</f>
        <v>1006766.99</v>
      </c>
      <c r="G191" s="16">
        <f>G194+G197+G200</f>
        <v>51.43</v>
      </c>
      <c r="H191" s="52">
        <f t="shared" si="4"/>
        <v>99.37993486257804</v>
      </c>
      <c r="I191" s="79">
        <f>F191-G191</f>
        <v>1006715.5599999999</v>
      </c>
    </row>
    <row r="192" spans="1:9" ht="23.25" customHeight="1">
      <c r="A192" s="133"/>
      <c r="B192" s="6" t="s">
        <v>6</v>
      </c>
      <c r="C192" s="75"/>
      <c r="D192" s="74"/>
      <c r="E192" s="16">
        <v>0</v>
      </c>
      <c r="F192" s="16">
        <v>0</v>
      </c>
      <c r="G192" s="16">
        <v>0</v>
      </c>
      <c r="H192" s="52"/>
      <c r="I192" s="79">
        <f>F192-G192</f>
        <v>0</v>
      </c>
    </row>
    <row r="193" spans="1:9" ht="26.25" customHeight="1">
      <c r="A193" s="87" t="s">
        <v>145</v>
      </c>
      <c r="B193" s="8" t="s">
        <v>4</v>
      </c>
      <c r="C193" s="53"/>
      <c r="D193" s="69"/>
      <c r="E193" s="14">
        <f>SUM(E194:E195)</f>
        <v>111510.5</v>
      </c>
      <c r="F193" s="14">
        <f>SUM(F194:F195)</f>
        <v>109081.37</v>
      </c>
      <c r="G193" s="14">
        <f>SUM(G194:G195)</f>
        <v>0</v>
      </c>
      <c r="H193" s="52">
        <f t="shared" si="4"/>
        <v>97.82161321131193</v>
      </c>
      <c r="I193" s="30">
        <f>SUM(I194:I195)</f>
        <v>109081.37</v>
      </c>
    </row>
    <row r="194" spans="1:9" ht="18.75" customHeight="1">
      <c r="A194" s="88"/>
      <c r="B194" s="8" t="s">
        <v>5</v>
      </c>
      <c r="C194" s="21" t="s">
        <v>75</v>
      </c>
      <c r="D194" s="69"/>
      <c r="E194" s="13">
        <v>111510.5</v>
      </c>
      <c r="F194" s="13">
        <v>109081.37</v>
      </c>
      <c r="G194" s="52">
        <v>0</v>
      </c>
      <c r="H194" s="52">
        <f t="shared" si="4"/>
        <v>97.82161321131193</v>
      </c>
      <c r="I194" s="79">
        <f>F194-G194</f>
        <v>109081.37</v>
      </c>
    </row>
    <row r="195" spans="1:9" ht="30" customHeight="1">
      <c r="A195" s="89"/>
      <c r="B195" s="8" t="s">
        <v>6</v>
      </c>
      <c r="C195" s="53"/>
      <c r="D195" s="69"/>
      <c r="E195" s="13"/>
      <c r="F195" s="13"/>
      <c r="G195" s="52"/>
      <c r="H195" s="52"/>
      <c r="I195" s="79">
        <f>F195-G195</f>
        <v>0</v>
      </c>
    </row>
    <row r="196" spans="1:9" ht="23.25" customHeight="1">
      <c r="A196" s="87" t="s">
        <v>146</v>
      </c>
      <c r="B196" s="8" t="s">
        <v>4</v>
      </c>
      <c r="C196" s="53"/>
      <c r="D196" s="69"/>
      <c r="E196" s="14">
        <f>SUM(E197:E198)</f>
        <v>891381.9</v>
      </c>
      <c r="F196" s="14">
        <f>SUM(F197:F198)</f>
        <v>888849.53</v>
      </c>
      <c r="G196" s="14">
        <f>SUM(G197:G198)</f>
        <v>51.43</v>
      </c>
      <c r="H196" s="52">
        <f t="shared" si="4"/>
        <v>99.71013546494493</v>
      </c>
      <c r="I196" s="79">
        <f>I197+I198</f>
        <v>888798.1</v>
      </c>
    </row>
    <row r="197" spans="1:10" ht="18.75" customHeight="1">
      <c r="A197" s="126"/>
      <c r="B197" s="8" t="s">
        <v>5</v>
      </c>
      <c r="C197" s="21" t="s">
        <v>76</v>
      </c>
      <c r="D197" s="21" t="s">
        <v>79</v>
      </c>
      <c r="E197" s="13">
        <v>891381.9</v>
      </c>
      <c r="F197" s="13">
        <v>888849.53</v>
      </c>
      <c r="G197" s="52">
        <v>51.43</v>
      </c>
      <c r="H197" s="52">
        <f t="shared" si="4"/>
        <v>99.71013546494493</v>
      </c>
      <c r="I197" s="79">
        <f>F197-G197</f>
        <v>888798.1</v>
      </c>
      <c r="J197">
        <v>888798.1</v>
      </c>
    </row>
    <row r="198" spans="1:9" ht="27" customHeight="1">
      <c r="A198" s="127"/>
      <c r="B198" s="8" t="s">
        <v>6</v>
      </c>
      <c r="C198" s="53"/>
      <c r="D198" s="69"/>
      <c r="E198" s="13"/>
      <c r="F198" s="13"/>
      <c r="G198" s="52"/>
      <c r="H198" s="52"/>
      <c r="I198" s="38"/>
    </row>
    <row r="199" spans="1:9" ht="23.25" customHeight="1">
      <c r="A199" s="87" t="s">
        <v>147</v>
      </c>
      <c r="B199" s="8" t="s">
        <v>4</v>
      </c>
      <c r="C199" s="53"/>
      <c r="D199" s="69"/>
      <c r="E199" s="14">
        <f>SUM(E200:E201)</f>
        <v>10104.4</v>
      </c>
      <c r="F199" s="14">
        <f>SUM(F200:F201)</f>
        <v>8836.09</v>
      </c>
      <c r="G199" s="14">
        <f>SUM(G200:G201)</f>
        <v>0</v>
      </c>
      <c r="H199" s="52">
        <f t="shared" si="4"/>
        <v>87.44794347017142</v>
      </c>
      <c r="I199" s="30">
        <f>SUM(I200:I201)</f>
        <v>8836.09</v>
      </c>
    </row>
    <row r="200" spans="1:9" ht="18.75" customHeight="1">
      <c r="A200" s="126"/>
      <c r="B200" s="8" t="s">
        <v>5</v>
      </c>
      <c r="C200" s="21" t="s">
        <v>180</v>
      </c>
      <c r="D200" s="53"/>
      <c r="E200" s="13">
        <v>10104.4</v>
      </c>
      <c r="F200" s="13">
        <v>8836.09</v>
      </c>
      <c r="G200" s="52">
        <v>0</v>
      </c>
      <c r="H200" s="52">
        <f t="shared" si="4"/>
        <v>87.44794347017142</v>
      </c>
      <c r="I200" s="79">
        <f>F200-G200</f>
        <v>8836.09</v>
      </c>
    </row>
    <row r="201" spans="1:9" ht="21.75" customHeight="1">
      <c r="A201" s="127"/>
      <c r="B201" s="8" t="s">
        <v>6</v>
      </c>
      <c r="C201" s="53"/>
      <c r="D201" s="69"/>
      <c r="E201" s="13"/>
      <c r="F201" s="13"/>
      <c r="G201" s="52"/>
      <c r="H201" s="52"/>
      <c r="I201" s="79">
        <f>F201-G201</f>
        <v>0</v>
      </c>
    </row>
    <row r="202" spans="1:9" ht="18.75" customHeight="1">
      <c r="A202" s="102" t="s">
        <v>148</v>
      </c>
      <c r="B202" s="6" t="s">
        <v>4</v>
      </c>
      <c r="C202" s="21" t="s">
        <v>96</v>
      </c>
      <c r="D202" s="74"/>
      <c r="E202" s="16">
        <f>SUM(E203:E204)</f>
        <v>2357.6</v>
      </c>
      <c r="F202" s="16">
        <f>SUM(F203:F204)</f>
        <v>2307.6</v>
      </c>
      <c r="G202" s="16">
        <f>SUM(G203:G204)</f>
        <v>0</v>
      </c>
      <c r="H202" s="52">
        <f t="shared" si="4"/>
        <v>97.87919918561249</v>
      </c>
      <c r="I202" s="30">
        <f>SUM(I203:I204)</f>
        <v>2307.6</v>
      </c>
    </row>
    <row r="203" spans="1:9" ht="22.5" customHeight="1">
      <c r="A203" s="103"/>
      <c r="B203" s="6" t="s">
        <v>5</v>
      </c>
      <c r="C203" s="75"/>
      <c r="D203" s="74"/>
      <c r="E203" s="16">
        <f>E206</f>
        <v>2357.6</v>
      </c>
      <c r="F203" s="16">
        <f>F206</f>
        <v>2307.6</v>
      </c>
      <c r="G203" s="16">
        <f>G206</f>
        <v>0</v>
      </c>
      <c r="H203" s="52">
        <f t="shared" si="4"/>
        <v>97.87919918561249</v>
      </c>
      <c r="I203" s="79">
        <f>F203-G203</f>
        <v>2307.6</v>
      </c>
    </row>
    <row r="204" spans="1:9" ht="24.75" customHeight="1">
      <c r="A204" s="104"/>
      <c r="B204" s="6" t="s">
        <v>6</v>
      </c>
      <c r="C204" s="75"/>
      <c r="D204" s="74"/>
      <c r="E204" s="16"/>
      <c r="F204" s="15"/>
      <c r="G204" s="15"/>
      <c r="H204" s="52"/>
      <c r="I204" s="79">
        <f>F204-G204</f>
        <v>0</v>
      </c>
    </row>
    <row r="205" spans="1:9" ht="18" customHeight="1">
      <c r="A205" s="123" t="s">
        <v>149</v>
      </c>
      <c r="B205" s="8" t="s">
        <v>4</v>
      </c>
      <c r="C205" s="53"/>
      <c r="D205" s="69"/>
      <c r="E205" s="17">
        <f>SUM(E206:E207)</f>
        <v>2357.6</v>
      </c>
      <c r="F205" s="17">
        <f>SUM(F206:F207)</f>
        <v>2307.6</v>
      </c>
      <c r="G205" s="17">
        <f>SUM(G206:G207)</f>
        <v>0</v>
      </c>
      <c r="H205" s="52">
        <f aca="true" t="shared" si="6" ref="H205:H218">((F205-G205)/E205)*100</f>
        <v>97.87919918561249</v>
      </c>
      <c r="I205" s="38"/>
    </row>
    <row r="206" spans="1:9" ht="18.75" customHeight="1">
      <c r="A206" s="124"/>
      <c r="B206" s="8" t="s">
        <v>5</v>
      </c>
      <c r="C206" s="53"/>
      <c r="D206" s="69"/>
      <c r="E206" s="13">
        <f>E209+E215+E212+E218</f>
        <v>2357.6</v>
      </c>
      <c r="F206" s="13">
        <f>F209+F215+F212+F218</f>
        <v>2307.6</v>
      </c>
      <c r="G206" s="13">
        <f>G209+G215+G212+G218</f>
        <v>0</v>
      </c>
      <c r="H206" s="52">
        <f t="shared" si="6"/>
        <v>97.87919918561249</v>
      </c>
      <c r="I206" s="38"/>
    </row>
    <row r="207" spans="1:9" ht="16.5" customHeight="1">
      <c r="A207" s="125"/>
      <c r="B207" s="8" t="s">
        <v>6</v>
      </c>
      <c r="C207" s="53"/>
      <c r="D207" s="69"/>
      <c r="E207" s="13">
        <f>E210+E216+E213</f>
        <v>0</v>
      </c>
      <c r="F207" s="12">
        <f>F210+F216+F213</f>
        <v>0</v>
      </c>
      <c r="G207" s="12">
        <f>G210+G216+G213</f>
        <v>0</v>
      </c>
      <c r="H207" s="52"/>
      <c r="I207" s="38"/>
    </row>
    <row r="208" spans="1:9" ht="39.75" customHeight="1">
      <c r="A208" s="87" t="s">
        <v>150</v>
      </c>
      <c r="B208" s="8" t="s">
        <v>4</v>
      </c>
      <c r="C208" s="53"/>
      <c r="D208" s="69"/>
      <c r="E208" s="14">
        <f>SUM(E209:E210)</f>
        <v>50</v>
      </c>
      <c r="F208" s="14">
        <f>SUM(F209:F210)</f>
        <v>0</v>
      </c>
      <c r="G208" s="14">
        <f>SUM(G209:G210)</f>
        <v>0</v>
      </c>
      <c r="H208" s="52">
        <f t="shared" si="6"/>
        <v>0</v>
      </c>
      <c r="I208" s="30">
        <f>SUM(I209:I210)</f>
        <v>0</v>
      </c>
    </row>
    <row r="209" spans="1:9" ht="18.75" customHeight="1">
      <c r="A209" s="88"/>
      <c r="B209" s="8" t="s">
        <v>5</v>
      </c>
      <c r="C209" s="21" t="s">
        <v>77</v>
      </c>
      <c r="D209" s="69"/>
      <c r="E209" s="13">
        <v>50</v>
      </c>
      <c r="F209" s="13">
        <v>0</v>
      </c>
      <c r="G209" s="52">
        <v>0</v>
      </c>
      <c r="H209" s="52">
        <f t="shared" si="6"/>
        <v>0</v>
      </c>
      <c r="I209" s="79">
        <f>F209-G209</f>
        <v>0</v>
      </c>
    </row>
    <row r="210" spans="1:9" ht="24.75" customHeight="1">
      <c r="A210" s="89"/>
      <c r="B210" s="8" t="s">
        <v>6</v>
      </c>
      <c r="C210" s="53"/>
      <c r="D210" s="69"/>
      <c r="E210" s="13"/>
      <c r="F210" s="13"/>
      <c r="G210" s="52"/>
      <c r="H210" s="52"/>
      <c r="I210" s="79">
        <f>F210-G210</f>
        <v>0</v>
      </c>
    </row>
    <row r="211" spans="1:9" ht="46.5" customHeight="1">
      <c r="A211" s="134" t="s">
        <v>151</v>
      </c>
      <c r="B211" s="8" t="s">
        <v>4</v>
      </c>
      <c r="C211" s="53"/>
      <c r="D211" s="69"/>
      <c r="E211" s="14">
        <f>SUM(E212:E213)</f>
        <v>590</v>
      </c>
      <c r="F211" s="14">
        <f>SUM(F212:F213)</f>
        <v>590</v>
      </c>
      <c r="G211" s="14">
        <f>SUM(G212:G213)</f>
        <v>0</v>
      </c>
      <c r="H211" s="52">
        <f t="shared" si="6"/>
        <v>100</v>
      </c>
      <c r="I211" s="30">
        <f>SUM(I212:I213)</f>
        <v>590</v>
      </c>
    </row>
    <row r="212" spans="1:9" ht="34.5" customHeight="1">
      <c r="A212" s="135"/>
      <c r="B212" s="8" t="s">
        <v>5</v>
      </c>
      <c r="C212" s="21" t="s">
        <v>78</v>
      </c>
      <c r="D212" s="69"/>
      <c r="E212" s="13">
        <v>590</v>
      </c>
      <c r="F212" s="13">
        <v>590</v>
      </c>
      <c r="G212" s="52">
        <v>0</v>
      </c>
      <c r="H212" s="52">
        <f t="shared" si="6"/>
        <v>100</v>
      </c>
      <c r="I212" s="79">
        <f>F212-G212</f>
        <v>590</v>
      </c>
    </row>
    <row r="213" spans="1:9" ht="24" customHeight="1">
      <c r="A213" s="135"/>
      <c r="B213" s="8" t="s">
        <v>6</v>
      </c>
      <c r="C213" s="53"/>
      <c r="D213" s="69"/>
      <c r="E213" s="13"/>
      <c r="F213" s="12"/>
      <c r="G213" s="52"/>
      <c r="H213" s="52"/>
      <c r="I213" s="79">
        <f>F213-G213</f>
        <v>0</v>
      </c>
    </row>
    <row r="214" spans="1:9" ht="21.75" customHeight="1">
      <c r="A214" s="128" t="s">
        <v>152</v>
      </c>
      <c r="B214" s="8" t="s">
        <v>4</v>
      </c>
      <c r="C214" s="53"/>
      <c r="D214" s="69"/>
      <c r="E214" s="14">
        <f>SUM(E215:E216)</f>
        <v>1453</v>
      </c>
      <c r="F214" s="14">
        <f>SUM(F215:F216)</f>
        <v>1453</v>
      </c>
      <c r="G214" s="14">
        <f>SUM(G215:G216)</f>
        <v>0</v>
      </c>
      <c r="H214" s="52">
        <f t="shared" si="6"/>
        <v>100</v>
      </c>
      <c r="I214" s="30">
        <f>SUM(I215:I216)</f>
        <v>1453</v>
      </c>
    </row>
    <row r="215" spans="1:9" ht="18.75" customHeight="1">
      <c r="A215" s="129"/>
      <c r="B215" s="8" t="s">
        <v>5</v>
      </c>
      <c r="C215" s="21" t="s">
        <v>90</v>
      </c>
      <c r="D215" s="69"/>
      <c r="E215" s="13">
        <v>1453</v>
      </c>
      <c r="F215" s="13">
        <v>1453</v>
      </c>
      <c r="G215" s="52">
        <v>0</v>
      </c>
      <c r="H215" s="52">
        <f t="shared" si="6"/>
        <v>100</v>
      </c>
      <c r="I215" s="79">
        <f>F215-G215</f>
        <v>1453</v>
      </c>
    </row>
    <row r="216" spans="1:9" ht="31.5" customHeight="1">
      <c r="A216" s="130"/>
      <c r="B216" s="8" t="s">
        <v>6</v>
      </c>
      <c r="C216" s="53"/>
      <c r="D216" s="69"/>
      <c r="E216" s="12"/>
      <c r="F216" s="13"/>
      <c r="G216" s="52"/>
      <c r="H216" s="52"/>
      <c r="I216" s="79">
        <f>F216-G216</f>
        <v>0</v>
      </c>
    </row>
    <row r="217" spans="1:9" ht="18.75" customHeight="1">
      <c r="A217" s="128" t="s">
        <v>153</v>
      </c>
      <c r="B217" s="8" t="s">
        <v>4</v>
      </c>
      <c r="C217" s="53"/>
      <c r="D217" s="69"/>
      <c r="E217" s="14">
        <f>SUM(E218:E219)</f>
        <v>264.6</v>
      </c>
      <c r="F217" s="14">
        <f>SUM(F218:F219)</f>
        <v>264.6</v>
      </c>
      <c r="G217" s="14">
        <f>SUM(G218:G219)</f>
        <v>0</v>
      </c>
      <c r="H217" s="52">
        <f t="shared" si="6"/>
        <v>100</v>
      </c>
      <c r="I217" s="30">
        <f>SUM(I218:I219)</f>
        <v>264.6</v>
      </c>
    </row>
    <row r="218" spans="1:9" ht="20.25" customHeight="1">
      <c r="A218" s="129"/>
      <c r="B218" s="8" t="s">
        <v>5</v>
      </c>
      <c r="C218" s="21" t="s">
        <v>181</v>
      </c>
      <c r="D218" s="69"/>
      <c r="E218" s="13">
        <v>264.6</v>
      </c>
      <c r="F218" s="13">
        <v>264.6</v>
      </c>
      <c r="G218" s="52">
        <v>0</v>
      </c>
      <c r="H218" s="52">
        <f t="shared" si="6"/>
        <v>100</v>
      </c>
      <c r="I218" s="79">
        <f>F218-G218</f>
        <v>264.6</v>
      </c>
    </row>
    <row r="219" spans="1:9" ht="27.75" customHeight="1">
      <c r="A219" s="130"/>
      <c r="B219" s="8" t="s">
        <v>6</v>
      </c>
      <c r="C219" s="53"/>
      <c r="D219" s="69"/>
      <c r="E219" s="12"/>
      <c r="F219" s="13"/>
      <c r="G219" s="52"/>
      <c r="H219" s="52"/>
      <c r="I219" s="79">
        <f>F219-G219</f>
        <v>0</v>
      </c>
    </row>
    <row r="220" spans="1:6" ht="26.25" customHeight="1">
      <c r="A220" s="3"/>
      <c r="B220" s="5"/>
      <c r="C220" s="5"/>
      <c r="D220" s="5"/>
      <c r="E220" s="4"/>
      <c r="F220" s="4"/>
    </row>
    <row r="221" spans="1:6" ht="18.75" customHeight="1">
      <c r="A221" s="41" t="s">
        <v>100</v>
      </c>
      <c r="B221" s="36"/>
      <c r="C221" s="36"/>
      <c r="D221" s="36"/>
      <c r="E221" s="37"/>
      <c r="F221" s="37"/>
    </row>
    <row r="222" spans="1:6" ht="51.75" customHeight="1">
      <c r="A222" s="41" t="s">
        <v>159</v>
      </c>
      <c r="B222" s="36"/>
      <c r="C222" s="36"/>
      <c r="D222" s="36"/>
      <c r="E222" s="37"/>
      <c r="F222" s="37" t="s">
        <v>158</v>
      </c>
    </row>
    <row r="223" spans="1:6" ht="58.5" customHeight="1">
      <c r="A223" s="37"/>
      <c r="B223" s="36"/>
      <c r="C223" s="36"/>
      <c r="D223" s="36"/>
      <c r="E223" s="37"/>
      <c r="F223" s="37"/>
    </row>
    <row r="224" spans="1:6" ht="15">
      <c r="A224" s="37" t="s">
        <v>101</v>
      </c>
      <c r="B224" s="40"/>
      <c r="C224" s="40"/>
      <c r="D224" s="40"/>
      <c r="E224" s="39"/>
      <c r="F224" s="39"/>
    </row>
    <row r="225" spans="1:6" ht="18.75" customHeight="1">
      <c r="A225" s="41" t="s">
        <v>160</v>
      </c>
      <c r="B225" s="40"/>
      <c r="C225" s="40"/>
      <c r="D225" s="40"/>
      <c r="E225" s="39"/>
      <c r="F225" s="37" t="s">
        <v>98</v>
      </c>
    </row>
    <row r="226" spans="1:6" ht="14.25">
      <c r="A226" s="40"/>
      <c r="B226" s="40"/>
      <c r="C226" s="40"/>
      <c r="D226" s="40"/>
      <c r="E226" s="39"/>
      <c r="F226" s="39"/>
    </row>
    <row r="227" spans="1:6" ht="15">
      <c r="A227" s="38"/>
      <c r="B227" s="36"/>
      <c r="C227" s="36"/>
      <c r="D227" s="36"/>
      <c r="E227" s="37"/>
      <c r="F227" s="37"/>
    </row>
    <row r="228" spans="1:6" ht="15">
      <c r="A228" s="38"/>
      <c r="B228" s="36"/>
      <c r="C228" s="36"/>
      <c r="D228" s="36"/>
      <c r="E228" s="37"/>
      <c r="F228" s="37"/>
    </row>
    <row r="229" spans="1:6" ht="15">
      <c r="A229" s="38"/>
      <c r="B229" s="36"/>
      <c r="C229" s="36"/>
      <c r="D229" s="36"/>
      <c r="E229" s="37"/>
      <c r="F229" s="37"/>
    </row>
    <row r="230" spans="1:6" ht="15">
      <c r="A230" s="38"/>
      <c r="B230" s="36"/>
      <c r="C230" s="36"/>
      <c r="D230" s="36"/>
      <c r="E230" s="37"/>
      <c r="F230" s="37"/>
    </row>
    <row r="231" spans="1:6" ht="15">
      <c r="A231" s="38"/>
      <c r="B231" s="36"/>
      <c r="C231" s="36"/>
      <c r="D231" s="36"/>
      <c r="E231" s="37"/>
      <c r="F231" s="37"/>
    </row>
    <row r="232" spans="1:6" ht="15">
      <c r="A232" s="38"/>
      <c r="B232" s="36"/>
      <c r="C232" s="36"/>
      <c r="D232" s="36"/>
      <c r="E232" s="37"/>
      <c r="F232" s="37"/>
    </row>
    <row r="233" spans="1:6" ht="15">
      <c r="A233" s="38"/>
      <c r="B233" s="36"/>
      <c r="C233" s="36"/>
      <c r="D233" s="36"/>
      <c r="E233" s="37"/>
      <c r="F233" s="37"/>
    </row>
    <row r="234" spans="2:6" ht="15">
      <c r="B234" s="1"/>
      <c r="C234" s="1"/>
      <c r="D234" s="1"/>
      <c r="E234" s="4"/>
      <c r="F234" s="4"/>
    </row>
    <row r="235" spans="2:6" ht="15">
      <c r="B235" s="1"/>
      <c r="C235" s="1"/>
      <c r="D235" s="1"/>
      <c r="E235" s="4"/>
      <c r="F235" s="4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"/>
      <c r="D249" s="1"/>
    </row>
    <row r="250" spans="2:4" ht="12.75">
      <c r="B250" s="1"/>
      <c r="C250" s="1"/>
      <c r="D250" s="1"/>
    </row>
  </sheetData>
  <sheetProtection/>
  <mergeCells count="78">
    <mergeCell ref="A217:A219"/>
    <mergeCell ref="A190:A192"/>
    <mergeCell ref="A193:A195"/>
    <mergeCell ref="A178:A180"/>
    <mergeCell ref="A214:A216"/>
    <mergeCell ref="A184:A186"/>
    <mergeCell ref="A187:A189"/>
    <mergeCell ref="A199:A201"/>
    <mergeCell ref="A211:A213"/>
    <mergeCell ref="A196:A198"/>
    <mergeCell ref="A202:A204"/>
    <mergeCell ref="A205:A207"/>
    <mergeCell ref="A208:A210"/>
    <mergeCell ref="A145:A147"/>
    <mergeCell ref="A181:A183"/>
    <mergeCell ref="A151:A153"/>
    <mergeCell ref="A94:A96"/>
    <mergeCell ref="A97:A99"/>
    <mergeCell ref="A160:A162"/>
    <mergeCell ref="A163:A165"/>
    <mergeCell ref="A172:A174"/>
    <mergeCell ref="A175:A177"/>
    <mergeCell ref="A154:A156"/>
    <mergeCell ref="A169:A171"/>
    <mergeCell ref="A157:A159"/>
    <mergeCell ref="A148:A150"/>
    <mergeCell ref="A109:A111"/>
    <mergeCell ref="A100:A102"/>
    <mergeCell ref="A103:A105"/>
    <mergeCell ref="A136:A138"/>
    <mergeCell ref="A106:A108"/>
    <mergeCell ref="A112:A114"/>
    <mergeCell ref="A121:A123"/>
    <mergeCell ref="A130:A132"/>
    <mergeCell ref="A127:A129"/>
    <mergeCell ref="A124:A126"/>
    <mergeCell ref="A91:A93"/>
    <mergeCell ref="A88:A90"/>
    <mergeCell ref="A61:A63"/>
    <mergeCell ref="A64:A66"/>
    <mergeCell ref="A76:A78"/>
    <mergeCell ref="A73:A75"/>
    <mergeCell ref="A22:A24"/>
    <mergeCell ref="A11:A14"/>
    <mergeCell ref="B8:B9"/>
    <mergeCell ref="A8:A9"/>
    <mergeCell ref="D8:D9"/>
    <mergeCell ref="C8:C9"/>
    <mergeCell ref="E8:H8"/>
    <mergeCell ref="A40:A42"/>
    <mergeCell ref="A115:A117"/>
    <mergeCell ref="A31:A33"/>
    <mergeCell ref="A34:A36"/>
    <mergeCell ref="A55:A57"/>
    <mergeCell ref="A46:A48"/>
    <mergeCell ref="A67:A69"/>
    <mergeCell ref="A79:A81"/>
    <mergeCell ref="A52:A54"/>
    <mergeCell ref="A49:A51"/>
    <mergeCell ref="A70:A72"/>
    <mergeCell ref="A118:A120"/>
    <mergeCell ref="A15:A18"/>
    <mergeCell ref="A37:A39"/>
    <mergeCell ref="A28:A30"/>
    <mergeCell ref="A25:A27"/>
    <mergeCell ref="A82:A84"/>
    <mergeCell ref="A85:A87"/>
    <mergeCell ref="A19:A21"/>
    <mergeCell ref="A2:H2"/>
    <mergeCell ref="A3:H3"/>
    <mergeCell ref="A5:H5"/>
    <mergeCell ref="A6:H6"/>
    <mergeCell ref="A133:A135"/>
    <mergeCell ref="A166:A168"/>
    <mergeCell ref="A139:A141"/>
    <mergeCell ref="A142:A144"/>
    <mergeCell ref="A58:A60"/>
    <mergeCell ref="A43:A45"/>
  </mergeCells>
  <printOptions/>
  <pageMargins left="0.1968503937007874" right="0" top="0.35433070866141736" bottom="0.1968503937007874" header="0.15748031496062992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Кочетова Галина С.</cp:lastModifiedBy>
  <cp:lastPrinted>2020-03-26T10:42:32Z</cp:lastPrinted>
  <dcterms:created xsi:type="dcterms:W3CDTF">1996-10-08T23:32:33Z</dcterms:created>
  <dcterms:modified xsi:type="dcterms:W3CDTF">2020-03-26T10:45:04Z</dcterms:modified>
  <cp:category/>
  <cp:version/>
  <cp:contentType/>
  <cp:contentStatus/>
</cp:coreProperties>
</file>